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filterPrivacy="1" codeName="ThisWorkbook" defaultThemeVersion="124226"/>
  <xr:revisionPtr revIDLastSave="0" documentId="8_{FAAED6D8-BB05-403D-92AA-B494FB5E89C8}" xr6:coauthVersionLast="45" xr6:coauthVersionMax="45" xr10:uidLastSave="{00000000-0000-0000-0000-000000000000}"/>
  <bookViews>
    <workbookView xWindow="-120" yWindow="-120" windowWidth="20730" windowHeight="11160" tabRatio="821" xr2:uid="{00000000-000D-0000-FFFF-FFFF00000000}"/>
  </bookViews>
  <sheets>
    <sheet name="Table of Contents" sheetId="34" r:id="rId1"/>
    <sheet name="Cost Proposal Instructions" sheetId="8" r:id="rId2"/>
    <sheet name="In-Person" sheetId="2" r:id="rId3"/>
    <sheet name="Telephonic" sheetId="37" r:id="rId4"/>
    <sheet name="Written" sheetId="36" r:id="rId5"/>
    <sheet name="CAS" sheetId="35" r:id="rId6"/>
    <sheet name="Summary" sheetId="40" r:id="rId7"/>
  </sheets>
  <definedNames>
    <definedName name="_xlnm._FilterDatabase" localSheetId="5" hidden="1">CAS!$B$3:$P$15</definedName>
    <definedName name="_xlnm._FilterDatabase" localSheetId="2" hidden="1">'In-Person'!$B$3:$P$38</definedName>
    <definedName name="_xlnm._FilterDatabase" localSheetId="3" hidden="1">Telephonic!$B$3:$H$14</definedName>
    <definedName name="_xlnm._FilterDatabase" localSheetId="4" hidden="1">Written!$B$3:$H$26</definedName>
    <definedName name="_xlnm.Print_Area" localSheetId="1">'Cost Proposal Instructions'!$A$1:$D$8</definedName>
    <definedName name="_xlnm.Print_Area" localSheetId="2">'In-Person'!$A$1:$P$38</definedName>
    <definedName name="_xlnm.Print_Area" localSheetId="0">'Table of Contents'!$A$1:$C$10</definedName>
    <definedName name="_xlnm.Print_Area" localSheetId="3">Telephonic!$A$1:$H$14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3" i="35" l="1"/>
  <c r="J13" i="35"/>
  <c r="L13" i="35"/>
  <c r="N13" i="35"/>
  <c r="P13" i="35"/>
  <c r="H25" i="36"/>
  <c r="H26" i="36"/>
  <c r="E24" i="36"/>
  <c r="H24" i="36" s="1"/>
  <c r="E23" i="36"/>
  <c r="H23" i="36" s="1"/>
  <c r="E22" i="36"/>
  <c r="H22" i="36" s="1"/>
  <c r="E21" i="36"/>
  <c r="H21" i="36" s="1"/>
  <c r="E20" i="36"/>
  <c r="H20" i="36" s="1"/>
  <c r="E19" i="36"/>
  <c r="H19" i="36" s="1"/>
  <c r="E18" i="36"/>
  <c r="H18" i="36" s="1"/>
  <c r="E17" i="36"/>
  <c r="H17" i="36" s="1"/>
  <c r="E16" i="36"/>
  <c r="H16" i="36" s="1"/>
  <c r="E15" i="36"/>
  <c r="H6" i="36"/>
  <c r="H11" i="36"/>
  <c r="E13" i="36"/>
  <c r="H13" i="36" s="1"/>
  <c r="E12" i="36"/>
  <c r="H12" i="36" s="1"/>
  <c r="E11" i="36"/>
  <c r="E10" i="36"/>
  <c r="H10" i="36" s="1"/>
  <c r="E9" i="36"/>
  <c r="H9" i="36" s="1"/>
  <c r="E8" i="36"/>
  <c r="H8" i="36" s="1"/>
  <c r="E7" i="36"/>
  <c r="H7" i="36" s="1"/>
  <c r="E6" i="36"/>
  <c r="E5" i="36"/>
  <c r="H5" i="36" s="1"/>
  <c r="E4" i="36"/>
  <c r="H7" i="37"/>
  <c r="H8" i="37"/>
  <c r="H9" i="37"/>
  <c r="E13" i="37"/>
  <c r="H13" i="37" s="1"/>
  <c r="E12" i="37"/>
  <c r="H12" i="37" s="1"/>
  <c r="E11" i="37"/>
  <c r="H11" i="37" s="1"/>
  <c r="E10" i="37"/>
  <c r="H10" i="37" s="1"/>
  <c r="E9" i="37"/>
  <c r="E8" i="37"/>
  <c r="E7" i="37"/>
  <c r="E6" i="37"/>
  <c r="H6" i="37" s="1"/>
  <c r="E5" i="37"/>
  <c r="H5" i="37" s="1"/>
  <c r="E4" i="37"/>
  <c r="J5" i="2"/>
  <c r="L5" i="2"/>
  <c r="J7" i="2"/>
  <c r="L7" i="2"/>
  <c r="J11" i="2"/>
  <c r="L11" i="2"/>
  <c r="L12" i="2"/>
  <c r="P12" i="2"/>
  <c r="J13" i="2"/>
  <c r="L13" i="2"/>
  <c r="J14" i="2"/>
  <c r="L14" i="2"/>
  <c r="N14" i="2"/>
  <c r="P14" i="2"/>
  <c r="J15" i="2"/>
  <c r="L15" i="2"/>
  <c r="J17" i="2"/>
  <c r="L17" i="2"/>
  <c r="L19" i="2"/>
  <c r="J21" i="2"/>
  <c r="L21" i="2"/>
  <c r="N21" i="2"/>
  <c r="P22" i="2"/>
  <c r="J23" i="2"/>
  <c r="L23" i="2"/>
  <c r="N23" i="2"/>
  <c r="J25" i="2"/>
  <c r="L25" i="2"/>
  <c r="N25" i="2"/>
  <c r="P25" i="2"/>
  <c r="J26" i="2"/>
  <c r="L26" i="2"/>
  <c r="N26" i="2"/>
  <c r="P26" i="2"/>
  <c r="J27" i="2"/>
  <c r="L27" i="2"/>
  <c r="L29" i="2"/>
  <c r="J31" i="2"/>
  <c r="L31" i="2"/>
  <c r="N31" i="2"/>
  <c r="P32" i="2"/>
  <c r="J33" i="2"/>
  <c r="L33" i="2"/>
  <c r="N33" i="2"/>
  <c r="J35" i="2"/>
  <c r="L35" i="2"/>
  <c r="J37" i="2"/>
  <c r="L37" i="2"/>
  <c r="N37" i="2"/>
  <c r="P37" i="2"/>
  <c r="J38" i="2"/>
  <c r="L38" i="2"/>
  <c r="N38" i="2"/>
  <c r="P38" i="2"/>
  <c r="H5" i="2"/>
  <c r="H6" i="2"/>
  <c r="H12" i="2"/>
  <c r="H13" i="2"/>
  <c r="H14" i="2"/>
  <c r="H15" i="2"/>
  <c r="H21" i="2"/>
  <c r="H22" i="2"/>
  <c r="H23" i="2"/>
  <c r="H25" i="2"/>
  <c r="H26" i="2"/>
  <c r="H30" i="2"/>
  <c r="H31" i="2"/>
  <c r="H37" i="2"/>
  <c r="E36" i="2"/>
  <c r="J36" i="2" s="1"/>
  <c r="E35" i="2"/>
  <c r="N35" i="2" s="1"/>
  <c r="E34" i="2"/>
  <c r="J34" i="2" s="1"/>
  <c r="E33" i="2"/>
  <c r="P33" i="2" s="1"/>
  <c r="E32" i="2"/>
  <c r="H32" i="2" s="1"/>
  <c r="E31" i="2"/>
  <c r="P31" i="2" s="1"/>
  <c r="E30" i="2"/>
  <c r="J30" i="2" s="1"/>
  <c r="E29" i="2"/>
  <c r="N29" i="2" s="1"/>
  <c r="E28" i="2"/>
  <c r="J28" i="2" s="1"/>
  <c r="E27" i="2"/>
  <c r="N27" i="2" s="1"/>
  <c r="E24" i="2"/>
  <c r="H24" i="2" s="1"/>
  <c r="E23" i="2"/>
  <c r="P23" i="2" s="1"/>
  <c r="E22" i="2"/>
  <c r="J22" i="2" s="1"/>
  <c r="E21" i="2"/>
  <c r="P21" i="2" s="1"/>
  <c r="E20" i="2"/>
  <c r="J20" i="2" s="1"/>
  <c r="E19" i="2"/>
  <c r="N19" i="2" s="1"/>
  <c r="E18" i="2"/>
  <c r="J18" i="2" s="1"/>
  <c r="E17" i="2"/>
  <c r="N17" i="2" s="1"/>
  <c r="E16" i="2"/>
  <c r="H16" i="2" s="1"/>
  <c r="E15" i="2"/>
  <c r="N15" i="2" s="1"/>
  <c r="E13" i="2"/>
  <c r="N13" i="2" s="1"/>
  <c r="E12" i="2"/>
  <c r="J12" i="2" s="1"/>
  <c r="E11" i="2"/>
  <c r="N11" i="2" s="1"/>
  <c r="E10" i="2"/>
  <c r="J10" i="2" s="1"/>
  <c r="E9" i="2"/>
  <c r="N9" i="2" s="1"/>
  <c r="E8" i="2"/>
  <c r="H8" i="2" s="1"/>
  <c r="E7" i="2"/>
  <c r="N7" i="2" s="1"/>
  <c r="E6" i="2"/>
  <c r="J6" i="2" s="1"/>
  <c r="E5" i="2"/>
  <c r="N5" i="2" s="1"/>
  <c r="E4" i="2"/>
  <c r="H28" i="2" l="1"/>
  <c r="P36" i="2"/>
  <c r="P30" i="2"/>
  <c r="P28" i="2"/>
  <c r="P18" i="2"/>
  <c r="P16" i="2"/>
  <c r="P10" i="2"/>
  <c r="P8" i="2"/>
  <c r="P6" i="2"/>
  <c r="H35" i="2"/>
  <c r="H27" i="2"/>
  <c r="H19" i="2"/>
  <c r="H11" i="2"/>
  <c r="N36" i="2"/>
  <c r="N34" i="2"/>
  <c r="N32" i="2"/>
  <c r="N30" i="2"/>
  <c r="N28" i="2"/>
  <c r="N24" i="2"/>
  <c r="N22" i="2"/>
  <c r="N20" i="2"/>
  <c r="N18" i="2"/>
  <c r="N16" i="2"/>
  <c r="N12" i="2"/>
  <c r="N10" i="2"/>
  <c r="N8" i="2"/>
  <c r="N6" i="2"/>
  <c r="L9" i="2"/>
  <c r="H29" i="2"/>
  <c r="J19" i="2"/>
  <c r="H36" i="2"/>
  <c r="H20" i="2"/>
  <c r="P34" i="2"/>
  <c r="P24" i="2"/>
  <c r="H34" i="2"/>
  <c r="H18" i="2"/>
  <c r="H10" i="2"/>
  <c r="L36" i="2"/>
  <c r="L34" i="2"/>
  <c r="L32" i="2"/>
  <c r="L30" i="2"/>
  <c r="L28" i="2"/>
  <c r="L24" i="2"/>
  <c r="L22" i="2"/>
  <c r="L20" i="2"/>
  <c r="L18" i="2"/>
  <c r="L16" i="2"/>
  <c r="L10" i="2"/>
  <c r="L8" i="2"/>
  <c r="L6" i="2"/>
  <c r="J9" i="2"/>
  <c r="P20" i="2"/>
  <c r="H33" i="2"/>
  <c r="H17" i="2"/>
  <c r="H9" i="2"/>
  <c r="J32" i="2"/>
  <c r="J24" i="2"/>
  <c r="J16" i="2"/>
  <c r="J8" i="2"/>
  <c r="P35" i="2"/>
  <c r="P29" i="2"/>
  <c r="P27" i="2"/>
  <c r="P19" i="2"/>
  <c r="P17" i="2"/>
  <c r="P15" i="2"/>
  <c r="P13" i="2"/>
  <c r="P11" i="2"/>
  <c r="P9" i="2"/>
  <c r="P7" i="2"/>
  <c r="P5" i="2"/>
  <c r="J29" i="2"/>
  <c r="H7" i="2"/>
  <c r="J9" i="35"/>
  <c r="L9" i="35"/>
  <c r="N9" i="35"/>
  <c r="P9" i="35"/>
  <c r="J10" i="35"/>
  <c r="L10" i="35"/>
  <c r="N10" i="35"/>
  <c r="P10" i="35"/>
  <c r="J11" i="35"/>
  <c r="L11" i="35"/>
  <c r="N11" i="35"/>
  <c r="P11" i="35"/>
  <c r="H9" i="35"/>
  <c r="H10" i="35"/>
  <c r="H11" i="35"/>
  <c r="H16" i="35" l="1"/>
  <c r="J16" i="35"/>
  <c r="L16" i="35"/>
  <c r="N16" i="35"/>
  <c r="P16" i="35"/>
  <c r="H14" i="35"/>
  <c r="J14" i="35"/>
  <c r="L14" i="35"/>
  <c r="N14" i="35"/>
  <c r="P14" i="35"/>
  <c r="J15" i="35"/>
  <c r="L15" i="35"/>
  <c r="N15" i="35"/>
  <c r="P15" i="35"/>
  <c r="H15" i="35"/>
  <c r="N5" i="35" l="1"/>
  <c r="N6" i="35"/>
  <c r="N7" i="35"/>
  <c r="N8" i="35"/>
  <c r="N12" i="35"/>
  <c r="N17" i="35"/>
  <c r="P5" i="35"/>
  <c r="P6" i="35"/>
  <c r="P7" i="35"/>
  <c r="P8" i="35"/>
  <c r="P12" i="35"/>
  <c r="P17" i="35"/>
  <c r="P4" i="35"/>
  <c r="N4" i="35"/>
  <c r="L5" i="35"/>
  <c r="L6" i="35"/>
  <c r="L7" i="35"/>
  <c r="L8" i="35"/>
  <c r="L12" i="35"/>
  <c r="L17" i="35"/>
  <c r="L4" i="35"/>
  <c r="J5" i="35"/>
  <c r="J6" i="35"/>
  <c r="J7" i="35"/>
  <c r="J8" i="35"/>
  <c r="J12" i="35"/>
  <c r="J17" i="35"/>
  <c r="J4" i="35"/>
  <c r="H5" i="35"/>
  <c r="H6" i="35"/>
  <c r="H7" i="35"/>
  <c r="H8" i="35"/>
  <c r="H12" i="35"/>
  <c r="H17" i="35"/>
  <c r="H4" i="35"/>
  <c r="H4" i="2"/>
  <c r="H38" i="2"/>
  <c r="P4" i="2"/>
  <c r="N4" i="2"/>
  <c r="L4" i="2"/>
  <c r="J4" i="2"/>
  <c r="A2" i="40"/>
  <c r="A1" i="40"/>
  <c r="H14" i="36"/>
  <c r="H15" i="36"/>
  <c r="H4" i="36"/>
  <c r="H14" i="37"/>
  <c r="H4" i="37"/>
  <c r="A2" i="34"/>
  <c r="A1" i="34"/>
  <c r="N39" i="2" l="1"/>
  <c r="B10" i="40" s="1"/>
  <c r="P39" i="2"/>
  <c r="B11" i="40" s="1"/>
  <c r="L39" i="2"/>
  <c r="B9" i="40" s="1"/>
  <c r="H27" i="36"/>
  <c r="E6" i="40" s="1"/>
  <c r="H15" i="37"/>
  <c r="D6" i="40" s="1"/>
  <c r="J39" i="2"/>
  <c r="B8" i="40" s="1"/>
  <c r="H39" i="2"/>
  <c r="B7" i="40" s="1"/>
  <c r="N18" i="35"/>
  <c r="C10" i="40" s="1"/>
  <c r="H18" i="35"/>
  <c r="C7" i="40" s="1"/>
  <c r="L18" i="35"/>
  <c r="C9" i="40" s="1"/>
  <c r="P18" i="35"/>
  <c r="C11" i="40" s="1"/>
  <c r="J18" i="35"/>
  <c r="C8" i="40" s="1"/>
</calcChain>
</file>

<file path=xl/sharedStrings.xml><?xml version="1.0" encoding="utf-8"?>
<sst xmlns="http://schemas.openxmlformats.org/spreadsheetml/2006/main" count="333" uniqueCount="165">
  <si>
    <t>Item Description</t>
  </si>
  <si>
    <t>UOM</t>
  </si>
  <si>
    <t>Proposed 
Price</t>
  </si>
  <si>
    <t>.</t>
  </si>
  <si>
    <t>STEP 1</t>
  </si>
  <si>
    <t>STEP 2</t>
  </si>
  <si>
    <t>INSTRUCTIONS</t>
  </si>
  <si>
    <r>
      <rPr>
        <sz val="11"/>
        <color indexed="8"/>
        <rFont val="Palatino Linotype"/>
        <family val="1"/>
      </rPr>
      <t>On this tab and all remaining tabs, please populate only</t>
    </r>
    <r>
      <rPr>
        <b/>
        <sz val="11"/>
        <color indexed="8"/>
        <rFont val="Palatino Linotype"/>
        <family val="1"/>
      </rPr>
      <t xml:space="preserve"> </t>
    </r>
    <r>
      <rPr>
        <b/>
        <u/>
        <sz val="11"/>
        <color indexed="8"/>
        <rFont val="Palatino Linotype"/>
        <family val="1"/>
      </rPr>
      <t>YELLOW SHADED CELLS.</t>
    </r>
    <r>
      <rPr>
        <sz val="11"/>
        <color indexed="8"/>
        <rFont val="Palatino Linotype"/>
        <family val="1"/>
      </rPr>
      <t/>
    </r>
  </si>
  <si>
    <t>Additional Item Detail, If Available</t>
  </si>
  <si>
    <t>Interpretation Services</t>
  </si>
  <si>
    <t>Interpretation Services - Telephonic</t>
  </si>
  <si>
    <t>Interpretation Services - Written</t>
  </si>
  <si>
    <t>Interpretation Services - In Person</t>
  </si>
  <si>
    <t>Interpretation In Person ASL, IIC</t>
  </si>
  <si>
    <t>IIC interpreters have achieved Indiana Interpreter Certification. IIC interpreters should be used when possible. Exceptions require written agency approval.</t>
  </si>
  <si>
    <t>Provisional interpreters have met certain standards of
certification and experience but do not have Indiana Interpreter Certification (IIC).</t>
  </si>
  <si>
    <t>Non-IIC interpreters have passed the vendor's vetting process but do not have Indiana Interpreter Certification (IIC).</t>
  </si>
  <si>
    <t>After-hrs in-person interpretive services. ASL, IIC.</t>
  </si>
  <si>
    <t>Min</t>
  </si>
  <si>
    <t>Hr</t>
  </si>
  <si>
    <t>Mileage, Automobile</t>
  </si>
  <si>
    <t>Mile</t>
  </si>
  <si>
    <t>Est. One Year Volume</t>
  </si>
  <si>
    <t>Item Total</t>
  </si>
  <si>
    <t>Item Number</t>
  </si>
  <si>
    <t>Non-certified CART</t>
  </si>
  <si>
    <t>CART (NCRA CRR - Certified Real time Reporter or CCP - Certified CART Provider)/National Speech to Text</t>
  </si>
  <si>
    <t>Interpretation In Person ASL, Provisional</t>
  </si>
  <si>
    <t>Interpretation In Person ASL, non-IIC</t>
  </si>
  <si>
    <t>Interpretation In Person, Non-Core Language</t>
  </si>
  <si>
    <t>After-hrs in-person interpretive services,
Non-Core Language</t>
  </si>
  <si>
    <t>Over-the-phone interpreter scheduling assistance, Non-Core Language</t>
  </si>
  <si>
    <t>Video Remote Interpreting (VRI), American Sign Language</t>
  </si>
  <si>
    <t>Interpretation In Person ASL, Grandfathered</t>
  </si>
  <si>
    <t>Grandfathered interpreters have documentation of proof of employment as an interpreter prior to July 1, 1999</t>
  </si>
  <si>
    <t>Only used with pre-approval.</t>
  </si>
  <si>
    <t>Video Remote Interpreting (VRI), Core and Non-Core Language</t>
  </si>
  <si>
    <t>Telephonic Interpreter, Non-Core Language</t>
  </si>
  <si>
    <t>Word</t>
  </si>
  <si>
    <t>Written Translation, Non-Core Language</t>
  </si>
  <si>
    <t>Written Translation, Non-Core Language, Expedited Service Request</t>
  </si>
  <si>
    <t>CART (Court Reporting School Certificate) or 180 words per minute literary, 225 words per minute Q and A or Speech to Text</t>
  </si>
  <si>
    <t xml:space="preserve"> Scheduling calls with occur during normal business hours. No minimum.</t>
  </si>
  <si>
    <t>Expedited written translations shall be completed within one standard 24-hour day from the day the service is requested for up to 2,000 words of target language translation. One additional day shall be permitted for each additional 2,000 words (or portion thereof) from the day the service is requested.</t>
  </si>
  <si>
    <t>For normal and after hours, emergency and non-emergency jobs. There shall be no set up fee nor retainer fee charged to the State. One hour minimum.</t>
  </si>
  <si>
    <t xml:space="preserve">Central </t>
  </si>
  <si>
    <t xml:space="preserve">Statewide </t>
  </si>
  <si>
    <t>Nothwest Region</t>
  </si>
  <si>
    <t>Northeast Region</t>
  </si>
  <si>
    <t xml:space="preserve">Southwest Region </t>
  </si>
  <si>
    <t>Southeast Region</t>
  </si>
  <si>
    <t xml:space="preserve">In- Person Language </t>
  </si>
  <si>
    <t xml:space="preserve">Telephonic Language </t>
  </si>
  <si>
    <t xml:space="preserve">Written Language </t>
  </si>
  <si>
    <t xml:space="preserve">Yes </t>
  </si>
  <si>
    <t>No</t>
  </si>
  <si>
    <t xml:space="preserve">Northwest </t>
  </si>
  <si>
    <t>Northeast</t>
  </si>
  <si>
    <t xml:space="preserve">Southwest </t>
  </si>
  <si>
    <t xml:space="preserve">Southeast </t>
  </si>
  <si>
    <t xml:space="preserve">In-Person Language </t>
  </si>
  <si>
    <t>Central</t>
  </si>
  <si>
    <t xml:space="preserve">Northeast </t>
  </si>
  <si>
    <t>Southwest</t>
  </si>
  <si>
    <t>Southeast</t>
  </si>
  <si>
    <t>NW Total (s)</t>
  </si>
  <si>
    <t>NE Total (s)</t>
  </si>
  <si>
    <t>SW Total (s)</t>
  </si>
  <si>
    <t>SE Total (s)</t>
  </si>
  <si>
    <t>Crl Total (s)</t>
  </si>
  <si>
    <t xml:space="preserve">Interpretation Services - In-Person Language </t>
  </si>
  <si>
    <t xml:space="preserve">Interpretation Services - Telephonic Language </t>
  </si>
  <si>
    <t xml:space="preserve">Interpretation Services - Written Language </t>
  </si>
  <si>
    <t>State of Indiana Department of Administration</t>
  </si>
  <si>
    <t>Cost Proposal Instructions</t>
  </si>
  <si>
    <t>Cost Proposal Summary</t>
  </si>
  <si>
    <t xml:space="preserve">Applicable Non-Core Languages: All languages (and dialects) the Respondent deems capable of providing to the State in their response to question 1.4 of Attachment F - Technical Proposal.  </t>
  </si>
  <si>
    <t xml:space="preserve">Note: This table will auto-populate based on the information the vendor enters into each tab. </t>
  </si>
  <si>
    <t>Nationally Certified less than 10 years</t>
  </si>
  <si>
    <t>Nationally Certified &gt; 10 years &amp; &lt; 15 years</t>
  </si>
  <si>
    <t>Nationally Certified more than 15 years</t>
  </si>
  <si>
    <t>20-1311 Attachment D - Cost Proposal</t>
  </si>
  <si>
    <t>IIC interpreters have achieved Indiana Interpreter Certification. IIC interpreters should be used when possible. For weekends or any time 6pm-8am, M-F.</t>
  </si>
  <si>
    <t>Does not include ASL. Defined as weekends or any time between 6 p.m. - 8 a.m., M-F. One hour minimum.</t>
  </si>
  <si>
    <t>For normal and after hours when face-to-face services cannot be provided, emergency and non-emergency jobs. There shall be no set up fee, retainer fee, nor travel fee charged to the State. One hour minimum.</t>
  </si>
  <si>
    <t>Interpretation Services - Communication Accommodation Services for Individuals who are Deaf or Hard of Hearing</t>
  </si>
  <si>
    <t xml:space="preserve">In-Person CAS </t>
  </si>
  <si>
    <t>Interpretation Services - Communication Accommodation Services (CAS) for Individuals who are Deaf or Hard of Hearing</t>
  </si>
  <si>
    <t>In Person CAS</t>
  </si>
  <si>
    <t>Respondents must indicate "Yes" or "No" for each region within the In-Person Language and In-Person CAS service categories.  If Yes, the corresponding region in the following service category tabs must be completed.</t>
  </si>
  <si>
    <t>Interpretation In Person, Spanish</t>
  </si>
  <si>
    <t>Interpretation In Person, Burmese</t>
  </si>
  <si>
    <t>Interpretation In Person, Chin</t>
  </si>
  <si>
    <t>Interpretation In Person, Arabic</t>
  </si>
  <si>
    <t>Interpretation In Person, French</t>
  </si>
  <si>
    <t>Interpretation In Person, Karen</t>
  </si>
  <si>
    <t>Interpretation In Person, Vietnamese</t>
  </si>
  <si>
    <t>Interpretation In Person, Swahili</t>
  </si>
  <si>
    <t>Interpretation In Person, Mandarin</t>
  </si>
  <si>
    <t>Interpretation In Person, Kinyarwanda</t>
  </si>
  <si>
    <t>After-hrs in-person interpretive services, Spanish</t>
  </si>
  <si>
    <t>After-hrs in-person interpretive services, Burmese</t>
  </si>
  <si>
    <t>After-hrs in-person interpretive services, Chin</t>
  </si>
  <si>
    <t>After-hrs in-person interpretive services, Arabic</t>
  </si>
  <si>
    <t>After-hrs in-person interpretive services, French</t>
  </si>
  <si>
    <t>After-hrs in-person interpretive services, Karen</t>
  </si>
  <si>
    <t>After-hrs in-person interpretive services, Vietnamese</t>
  </si>
  <si>
    <t>After-hrs in-person interpretive services, Swahili</t>
  </si>
  <si>
    <t>After-hrs in-person interpretive services, Mandarin</t>
  </si>
  <si>
    <t>After-hrs in-person interpretive services, Kinyarwanda</t>
  </si>
  <si>
    <t>Over-the-phone interpreter scheduling assistance, Spanish</t>
  </si>
  <si>
    <t>Over-the-phone interpreter scheduling assistance, Burmese</t>
  </si>
  <si>
    <t>Over-the-phone interpreter scheduling assistance, Chin</t>
  </si>
  <si>
    <t>Over-the-phone interpreter scheduling assistance, Arabic</t>
  </si>
  <si>
    <t>Over-the-phone interpreter scheduling assistance, French</t>
  </si>
  <si>
    <t>Over-the-phone interpreter scheduling assistance, Karen</t>
  </si>
  <si>
    <t>Over-the-phone interpreter scheduling assistance, Vietnamese</t>
  </si>
  <si>
    <t>Over-the-phone interpreter scheduling assistance, Swahili</t>
  </si>
  <si>
    <t>Over-the-phone interpreter scheduling assistance, Mandarin</t>
  </si>
  <si>
    <t>Over-the-phone interpreter scheduling assistance, Kinyarwanda</t>
  </si>
  <si>
    <t>Normal hours</t>
  </si>
  <si>
    <t>36</t>
  </si>
  <si>
    <t>Telephonic Interpreter, Spanish</t>
  </si>
  <si>
    <t>Telephonic Interpreter, Burmese</t>
  </si>
  <si>
    <t>Telephonic Interpreter, Chin</t>
  </si>
  <si>
    <t>Telephonic Interpreter, Arabic</t>
  </si>
  <si>
    <t>Telephonic Interpreter, French</t>
  </si>
  <si>
    <t>Telephonic Interpreter, Karen</t>
  </si>
  <si>
    <t>Telephonic Interpreter, Vietnamese</t>
  </si>
  <si>
    <t>Telephonic Interpreter, Swahili</t>
  </si>
  <si>
    <t>Telephonic Interpreter, Mandarin</t>
  </si>
  <si>
    <t>Telephonic Interpreter, Kinyarwanda</t>
  </si>
  <si>
    <t>37</t>
  </si>
  <si>
    <t>38</t>
  </si>
  <si>
    <t>39</t>
  </si>
  <si>
    <t>40</t>
  </si>
  <si>
    <t>41</t>
  </si>
  <si>
    <t>42</t>
  </si>
  <si>
    <t>43</t>
  </si>
  <si>
    <t>44</t>
  </si>
  <si>
    <t>45</t>
  </si>
  <si>
    <t>46</t>
  </si>
  <si>
    <t>Written Translation, Spanish</t>
  </si>
  <si>
    <t>Written Translation, Burmese</t>
  </si>
  <si>
    <t>Written Translation, Chin</t>
  </si>
  <si>
    <t>Written Translation, Arabic</t>
  </si>
  <si>
    <t>Written Translation, French</t>
  </si>
  <si>
    <t>Written Translation, Karen</t>
  </si>
  <si>
    <t>Written Translation, Vietnamese</t>
  </si>
  <si>
    <t>Written Translation, Swahili</t>
  </si>
  <si>
    <t>Written Translation, Mandarin</t>
  </si>
  <si>
    <t>Written Translation, Kinyarwanda</t>
  </si>
  <si>
    <t>Written Translation, Spanish, Expedited Service Request</t>
  </si>
  <si>
    <t>Written Translation, Burmese, Expedited Service Request</t>
  </si>
  <si>
    <t>Written Translation, Chin, Expedited Service Request</t>
  </si>
  <si>
    <t>Written Translation, Karen, Expedited Service Request</t>
  </si>
  <si>
    <t>Written Translation, Arabic, Expedited Service Request</t>
  </si>
  <si>
    <t>Written Translation, French, Expedited Service Request</t>
  </si>
  <si>
    <t>Written Translation, Vietnamese, Expedited Service Request</t>
  </si>
  <si>
    <t>Written Translation, Swahili, Expedited Service Request</t>
  </si>
  <si>
    <t>Written Translation, Mandarin, Expedited Service Request</t>
  </si>
  <si>
    <t>Written Translation, Kinyarwanda, Expedited Service Request</t>
  </si>
  <si>
    <t>Desktop Publishing and Formatting</t>
  </si>
  <si>
    <t>Audio Description and Captioning</t>
  </si>
  <si>
    <t>Yes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</si>
</sst>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21" x14ac:knownFonts="1">
    <font>
      <sz val="11"/>
      <color theme="1"/>
      <name val="Calibri"/>
      <family val="2"/>
      <scheme val="minor"/>
    </font>
    <font>
      <b/>
      <sz val="10"/>
      <color indexed="8"/>
      <name val="Palatino Linotype"/>
      <family val="1"/>
    </font>
    <font>
      <sz val="11"/>
      <color indexed="8"/>
      <name val="Palatino Linotype"/>
      <family val="1"/>
    </font>
    <font>
      <sz val="11"/>
      <name val="Palatino Linotype"/>
      <family val="1"/>
    </font>
    <font>
      <b/>
      <u/>
      <sz val="11"/>
      <color indexed="8"/>
      <name val="Palatino Linotype"/>
      <family val="1"/>
    </font>
    <font>
      <b/>
      <sz val="11"/>
      <color indexed="8"/>
      <name val="Palatino Linotype"/>
      <family val="1"/>
    </font>
    <font>
      <sz val="10"/>
      <name val="Palatino Linotype"/>
      <family val="1"/>
    </font>
    <font>
      <b/>
      <sz val="10"/>
      <name val="Palatino Linotype"/>
      <family val="1"/>
    </font>
    <font>
      <sz val="11"/>
      <color theme="1"/>
      <name val="Calibri"/>
      <family val="2"/>
      <scheme val="minor"/>
    </font>
    <font>
      <sz val="11"/>
      <color theme="1"/>
      <name val="Palatino Linotype"/>
      <family val="1"/>
    </font>
    <font>
      <sz val="10"/>
      <color theme="1"/>
      <name val="Palatino Linotype"/>
      <family val="1"/>
    </font>
    <font>
      <b/>
      <sz val="10"/>
      <color theme="1"/>
      <name val="Palatino Linotype"/>
      <family val="1"/>
    </font>
    <font>
      <b/>
      <sz val="22"/>
      <color theme="1"/>
      <name val="Palatino Linotype"/>
      <family val="1"/>
    </font>
    <font>
      <b/>
      <sz val="12"/>
      <color theme="1"/>
      <name val="Palatino Linotype"/>
      <family val="1"/>
    </font>
    <font>
      <b/>
      <sz val="11"/>
      <color theme="1"/>
      <name val="Palatino Linotype"/>
      <family val="1"/>
    </font>
    <font>
      <b/>
      <sz val="11"/>
      <color rgb="FF000000"/>
      <name val="Palatino Linotype"/>
      <family val="1"/>
    </font>
    <font>
      <b/>
      <sz val="11"/>
      <color theme="0"/>
      <name val="Calibri"/>
      <family val="2"/>
      <scheme val="minor"/>
    </font>
    <font>
      <b/>
      <sz val="11"/>
      <name val="Calibri"/>
      <family val="2"/>
      <scheme val="minor"/>
    </font>
    <font>
      <b/>
      <sz val="11"/>
      <name val="Palatino Linotype"/>
      <family val="1"/>
    </font>
    <font>
      <sz val="8"/>
      <name val="Calibri"/>
      <family val="2"/>
      <scheme val="minor"/>
    </font>
    <font>
      <sz val="10"/>
      <color rgb="FF000000"/>
      <name val="Palatino Linotype"/>
      <family val="1"/>
    </font>
  </fonts>
  <fills count="10">
    <fill>
      <patternFill patternType="none"/>
    </fill>
    <fill>
      <patternFill patternType="gray125"/>
    </fill>
    <fill>
      <patternFill patternType="solid">
        <fgColor indexed="9"/>
        <bgColor indexed="64"/>
      </patternFill>
    </fill>
    <fill>
      <patternFill patternType="solid">
        <fgColor rgb="FFFFFF99"/>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A5A5A5"/>
      </patternFill>
    </fill>
    <fill>
      <patternFill patternType="darkUp"/>
    </fill>
    <fill>
      <patternFill patternType="solid">
        <fgColor rgb="FFFFFFC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double">
        <color rgb="FF3F3F3F"/>
      </left>
      <right style="double">
        <color rgb="FF3F3F3F"/>
      </right>
      <top style="double">
        <color rgb="FF3F3F3F"/>
      </top>
      <bottom style="double">
        <color rgb="FF3F3F3F"/>
      </bottom>
      <diagonal/>
    </border>
  </borders>
  <cellStyleXfs count="4">
    <xf numFmtId="0" fontId="0" fillId="0" borderId="0"/>
    <xf numFmtId="43" fontId="8" fillId="0" borderId="0" applyFont="0" applyFill="0" applyBorder="0" applyAlignment="0" applyProtection="0"/>
    <xf numFmtId="44" fontId="8" fillId="0" borderId="0" applyFont="0" applyFill="0" applyBorder="0" applyAlignment="0" applyProtection="0"/>
    <xf numFmtId="0" fontId="16" fillId="7" borderId="9" applyNumberFormat="0" applyAlignment="0" applyProtection="0"/>
  </cellStyleXfs>
  <cellXfs count="88">
    <xf numFmtId="0" fontId="0" fillId="0" borderId="0" xfId="0"/>
    <xf numFmtId="0" fontId="9" fillId="0" borderId="0" xfId="0" applyFont="1"/>
    <xf numFmtId="0" fontId="1" fillId="0" borderId="0" xfId="0" applyFont="1" applyAlignment="1">
      <alignment vertical="top"/>
    </xf>
    <xf numFmtId="0" fontId="10" fillId="0" borderId="0" xfId="0" applyFont="1"/>
    <xf numFmtId="44" fontId="10" fillId="3" borderId="1" xfId="2" applyFont="1" applyFill="1" applyBorder="1"/>
    <xf numFmtId="1" fontId="10" fillId="0" borderId="0" xfId="1" applyNumberFormat="1" applyFont="1"/>
    <xf numFmtId="0" fontId="3" fillId="2" borderId="0" xfId="0" applyFont="1" applyFill="1"/>
    <xf numFmtId="0" fontId="2" fillId="2" borderId="0" xfId="0" applyFont="1" applyFill="1"/>
    <xf numFmtId="0" fontId="4" fillId="2" borderId="0" xfId="0" applyFont="1" applyFill="1" applyAlignment="1">
      <alignment vertical="center"/>
    </xf>
    <xf numFmtId="0" fontId="2" fillId="0" borderId="0" xfId="0" applyFont="1" applyAlignment="1">
      <alignment vertical="center"/>
    </xf>
    <xf numFmtId="0" fontId="5" fillId="2" borderId="0" xfId="0" applyFont="1" applyFill="1" applyAlignment="1">
      <alignment vertical="center" wrapText="1"/>
    </xf>
    <xf numFmtId="0" fontId="2" fillId="2" borderId="0" xfId="0" applyFont="1" applyFill="1" applyAlignment="1">
      <alignment horizontal="left"/>
    </xf>
    <xf numFmtId="0" fontId="12" fillId="0" borderId="0" xfId="0" applyFont="1"/>
    <xf numFmtId="0" fontId="13" fillId="0" borderId="0" xfId="0" applyFont="1"/>
    <xf numFmtId="44" fontId="10" fillId="0" borderId="0" xfId="2" applyFont="1"/>
    <xf numFmtId="0" fontId="6" fillId="0" borderId="0" xfId="0" applyFont="1"/>
    <xf numFmtId="49" fontId="10" fillId="0" borderId="0" xfId="0" applyNumberFormat="1" applyFont="1"/>
    <xf numFmtId="0" fontId="14" fillId="4" borderId="1" xfId="0" applyFont="1" applyFill="1" applyBorder="1" applyAlignment="1">
      <alignment horizontal="center" vertical="center"/>
    </xf>
    <xf numFmtId="0" fontId="3" fillId="5" borderId="0" xfId="0" applyFont="1" applyFill="1"/>
    <xf numFmtId="0" fontId="10" fillId="0" borderId="1" xfId="0" applyFont="1" applyBorder="1" applyAlignment="1">
      <alignment horizontal="center" vertical="top"/>
    </xf>
    <xf numFmtId="0" fontId="10" fillId="0" borderId="1" xfId="0" applyFont="1" applyBorder="1" applyAlignment="1">
      <alignment horizontal="center" vertical="top" wrapText="1"/>
    </xf>
    <xf numFmtId="0" fontId="10" fillId="0" borderId="0" xfId="0" applyFont="1" applyAlignment="1">
      <alignment wrapText="1"/>
    </xf>
    <xf numFmtId="0" fontId="6" fillId="5" borderId="4" xfId="0" applyFont="1" applyFill="1" applyBorder="1" applyAlignment="1">
      <alignment horizontal="center" vertical="top"/>
    </xf>
    <xf numFmtId="49" fontId="11" fillId="4" borderId="1" xfId="0" applyNumberFormat="1" applyFont="1" applyFill="1" applyBorder="1" applyAlignment="1">
      <alignment horizontal="center" wrapText="1"/>
    </xf>
    <xf numFmtId="0" fontId="11" fillId="4" borderId="1" xfId="0" applyFont="1" applyFill="1" applyBorder="1" applyAlignment="1">
      <alignment horizontal="center" wrapText="1"/>
    </xf>
    <xf numFmtId="164" fontId="11" fillId="4" borderId="1" xfId="1" applyNumberFormat="1" applyFont="1" applyFill="1" applyBorder="1" applyAlignment="1">
      <alignment horizontal="center" wrapText="1"/>
    </xf>
    <xf numFmtId="44" fontId="11" fillId="4" borderId="1" xfId="2" applyFont="1" applyFill="1" applyBorder="1" applyAlignment="1">
      <alignment horizontal="center" wrapText="1"/>
    </xf>
    <xf numFmtId="0" fontId="7" fillId="4" borderId="1" xfId="0" applyFont="1" applyFill="1" applyBorder="1" applyAlignment="1">
      <alignment horizontal="center" wrapText="1"/>
    </xf>
    <xf numFmtId="164" fontId="6" fillId="5" borderId="1" xfId="1" applyNumberFormat="1" applyFont="1" applyFill="1" applyBorder="1" applyAlignment="1">
      <alignment horizontal="right" vertical="top"/>
    </xf>
    <xf numFmtId="49" fontId="10" fillId="0" borderId="1" xfId="0" applyNumberFormat="1" applyFont="1" applyBorder="1" applyAlignment="1">
      <alignment horizontal="center" vertical="top"/>
    </xf>
    <xf numFmtId="1" fontId="10" fillId="0" borderId="0" xfId="1" applyNumberFormat="1" applyFont="1" applyAlignment="1">
      <alignment horizontal="center"/>
    </xf>
    <xf numFmtId="1" fontId="6" fillId="5" borderId="1" xfId="1" applyNumberFormat="1" applyFont="1" applyFill="1" applyBorder="1" applyAlignment="1">
      <alignment horizontal="center" vertical="top"/>
    </xf>
    <xf numFmtId="0" fontId="11" fillId="5" borderId="0" xfId="0" applyFont="1" applyFill="1" applyAlignment="1">
      <alignment horizontal="center" wrapText="1"/>
    </xf>
    <xf numFmtId="49" fontId="10" fillId="5" borderId="0" xfId="0" applyNumberFormat="1" applyFont="1" applyFill="1"/>
    <xf numFmtId="49" fontId="10" fillId="0" borderId="0" xfId="0" applyNumberFormat="1" applyFont="1" applyAlignment="1">
      <alignment vertical="top"/>
    </xf>
    <xf numFmtId="49" fontId="11" fillId="4" borderId="1" xfId="0" applyNumberFormat="1" applyFont="1" applyFill="1" applyBorder="1" applyAlignment="1">
      <alignment horizontal="center" vertical="top" wrapText="1"/>
    </xf>
    <xf numFmtId="0" fontId="10" fillId="0" borderId="0" xfId="0" applyFont="1" applyAlignment="1">
      <alignment vertical="top" wrapText="1"/>
    </xf>
    <xf numFmtId="0" fontId="17" fillId="0" borderId="9" xfId="3" applyFont="1" applyFill="1"/>
    <xf numFmtId="0" fontId="17" fillId="0" borderId="9" xfId="3" applyFont="1" applyFill="1" applyAlignment="1">
      <alignment horizontal="center" vertical="center" wrapText="1"/>
    </xf>
    <xf numFmtId="0" fontId="17" fillId="8" borderId="9" xfId="3" applyFont="1" applyFill="1"/>
    <xf numFmtId="0" fontId="17" fillId="9" borderId="9" xfId="3" applyFont="1" applyFill="1" applyProtection="1">
      <protection locked="0"/>
    </xf>
    <xf numFmtId="0" fontId="5" fillId="2" borderId="0" xfId="0" applyFont="1" applyFill="1" applyAlignment="1">
      <alignment horizontal="center" vertical="center" wrapText="1"/>
    </xf>
    <xf numFmtId="44" fontId="10" fillId="0" borderId="1" xfId="2" applyFont="1" applyFill="1" applyBorder="1"/>
    <xf numFmtId="44" fontId="10" fillId="3" borderId="1" xfId="2" applyFont="1" applyFill="1" applyBorder="1" applyProtection="1">
      <protection locked="0"/>
    </xf>
    <xf numFmtId="49" fontId="6" fillId="0" borderId="0" xfId="0" applyNumberFormat="1" applyFont="1" applyAlignment="1">
      <alignment vertical="top"/>
    </xf>
    <xf numFmtId="0" fontId="6" fillId="0" borderId="0" xfId="0" applyFont="1" applyAlignment="1">
      <alignment wrapText="1"/>
    </xf>
    <xf numFmtId="1" fontId="6" fillId="0" borderId="0" xfId="1" applyNumberFormat="1" applyFont="1" applyAlignment="1">
      <alignment horizontal="center"/>
    </xf>
    <xf numFmtId="44" fontId="6" fillId="0" borderId="0" xfId="2" applyFont="1"/>
    <xf numFmtId="0" fontId="6" fillId="3" borderId="4" xfId="0" applyFont="1" applyFill="1" applyBorder="1" applyAlignment="1">
      <alignment horizontal="center" vertical="top"/>
    </xf>
    <xf numFmtId="44" fontId="6" fillId="5" borderId="4" xfId="2" applyFont="1" applyFill="1" applyBorder="1" applyAlignment="1">
      <alignment horizontal="center" vertical="top"/>
    </xf>
    <xf numFmtId="0" fontId="7" fillId="0" borderId="0" xfId="0" applyFont="1" applyFill="1" applyAlignment="1">
      <alignment horizontal="center"/>
    </xf>
    <xf numFmtId="49" fontId="7" fillId="0" borderId="0" xfId="0" applyNumberFormat="1" applyFont="1" applyFill="1" applyAlignment="1">
      <alignment horizontal="center"/>
    </xf>
    <xf numFmtId="0" fontId="7" fillId="0" borderId="0" xfId="0" applyFont="1" applyFill="1" applyAlignment="1">
      <alignment horizontal="center" wrapText="1"/>
    </xf>
    <xf numFmtId="1" fontId="7" fillId="0" borderId="0" xfId="1" applyNumberFormat="1" applyFont="1" applyFill="1" applyAlignment="1">
      <alignment horizontal="center"/>
    </xf>
    <xf numFmtId="0" fontId="2" fillId="5" borderId="0" xfId="0" applyFont="1" applyFill="1"/>
    <xf numFmtId="0" fontId="9" fillId="5" borderId="0" xfId="0" applyFont="1" applyFill="1"/>
    <xf numFmtId="0" fontId="10" fillId="0" borderId="1" xfId="0" applyNumberFormat="1" applyFont="1" applyBorder="1" applyAlignment="1">
      <alignment horizontal="center" vertical="top"/>
    </xf>
    <xf numFmtId="0" fontId="18" fillId="0" borderId="9" xfId="3" applyFont="1" applyFill="1"/>
    <xf numFmtId="0" fontId="18" fillId="0" borderId="9" xfId="3" applyFont="1" applyFill="1" applyAlignment="1">
      <alignment horizontal="center" vertical="center" wrapText="1"/>
    </xf>
    <xf numFmtId="0" fontId="18" fillId="8" borderId="9" xfId="3" applyFont="1" applyFill="1"/>
    <xf numFmtId="44" fontId="18" fillId="0" borderId="9" xfId="3" applyNumberFormat="1" applyFont="1" applyFill="1"/>
    <xf numFmtId="1" fontId="11" fillId="0" borderId="0" xfId="1" applyNumberFormat="1" applyFont="1"/>
    <xf numFmtId="44" fontId="10" fillId="0" borderId="1" xfId="2" applyFont="1" applyFill="1" applyBorder="1" applyAlignment="1">
      <alignment vertical="top" wrapText="1"/>
    </xf>
    <xf numFmtId="44" fontId="7" fillId="0" borderId="9" xfId="3" applyNumberFormat="1" applyFont="1" applyFill="1" applyAlignment="1">
      <alignment horizontal="center"/>
    </xf>
    <xf numFmtId="44" fontId="7" fillId="0" borderId="0" xfId="2" applyFont="1" applyFill="1" applyAlignment="1">
      <alignment horizontal="center"/>
    </xf>
    <xf numFmtId="1" fontId="10" fillId="0" borderId="1" xfId="1" applyNumberFormat="1" applyFont="1" applyBorder="1" applyAlignment="1">
      <alignment horizontal="center" vertical="top"/>
    </xf>
    <xf numFmtId="1" fontId="10" fillId="0" borderId="1" xfId="1" applyNumberFormat="1" applyFont="1" applyBorder="1" applyAlignment="1">
      <alignment horizontal="center" vertical="center"/>
    </xf>
    <xf numFmtId="44" fontId="10" fillId="0" borderId="1" xfId="2" applyFont="1" applyBorder="1" applyAlignment="1">
      <alignment horizontal="center" wrapText="1"/>
    </xf>
    <xf numFmtId="44" fontId="7" fillId="0" borderId="9" xfId="3" applyNumberFormat="1" applyFont="1" applyFill="1"/>
    <xf numFmtId="44" fontId="7" fillId="0" borderId="0" xfId="2" applyFont="1"/>
    <xf numFmtId="0" fontId="20" fillId="0" borderId="1" xfId="0" applyFont="1" applyBorder="1" applyAlignment="1">
      <alignment wrapText="1"/>
    </xf>
    <xf numFmtId="44" fontId="6" fillId="3" borderId="4" xfId="2" applyFont="1" applyFill="1" applyBorder="1" applyAlignment="1">
      <alignment horizontal="center" vertical="top"/>
    </xf>
    <xf numFmtId="0" fontId="2" fillId="0" borderId="2" xfId="0" applyFont="1" applyBorder="1" applyAlignment="1">
      <alignment horizontal="left" indent="2"/>
    </xf>
    <xf numFmtId="0" fontId="2" fillId="0" borderId="3" xfId="0" applyFont="1" applyBorder="1" applyAlignment="1">
      <alignment horizontal="left" indent="2"/>
    </xf>
    <xf numFmtId="0" fontId="15" fillId="6" borderId="7" xfId="0" applyFont="1" applyFill="1" applyBorder="1" applyAlignment="1">
      <alignment horizontal="left" wrapText="1"/>
    </xf>
    <xf numFmtId="0" fontId="15" fillId="6" borderId="8" xfId="0" applyFont="1" applyFill="1" applyBorder="1" applyAlignment="1">
      <alignment horizontal="left" wrapText="1"/>
    </xf>
    <xf numFmtId="0" fontId="2" fillId="0" borderId="5" xfId="0" applyFont="1" applyBorder="1" applyAlignment="1">
      <alignment horizontal="left" indent="2"/>
    </xf>
    <xf numFmtId="0" fontId="2" fillId="0" borderId="6" xfId="0" applyFont="1" applyBorder="1" applyAlignment="1">
      <alignment horizontal="left" indent="2"/>
    </xf>
    <xf numFmtId="0" fontId="2" fillId="0" borderId="7" xfId="0" applyFont="1" applyBorder="1" applyAlignment="1">
      <alignment horizontal="left" indent="2"/>
    </xf>
    <xf numFmtId="0" fontId="2" fillId="0" borderId="8" xfId="0" applyFont="1" applyBorder="1" applyAlignment="1">
      <alignment horizontal="left" indent="2"/>
    </xf>
    <xf numFmtId="0" fontId="2" fillId="2" borderId="5" xfId="0" applyFont="1" applyFill="1" applyBorder="1" applyAlignment="1">
      <alignment horizontal="left" vertical="top" wrapText="1"/>
    </xf>
    <xf numFmtId="0" fontId="2" fillId="2" borderId="0" xfId="0" applyFont="1" applyFill="1" applyBorder="1" applyAlignment="1">
      <alignment horizontal="left" vertical="top" wrapText="1"/>
    </xf>
    <xf numFmtId="0" fontId="5" fillId="0" borderId="5" xfId="0" applyFont="1" applyBorder="1" applyAlignment="1">
      <alignment horizontal="left" vertical="top" wrapText="1"/>
    </xf>
    <xf numFmtId="0" fontId="5" fillId="0" borderId="0" xfId="0" applyFont="1" applyBorder="1" applyAlignment="1">
      <alignment horizontal="left" vertical="top" wrapText="1"/>
    </xf>
    <xf numFmtId="0" fontId="11" fillId="5" borderId="0" xfId="0" applyFont="1" applyFill="1" applyAlignment="1">
      <alignment horizontal="center" wrapText="1"/>
    </xf>
    <xf numFmtId="0" fontId="1" fillId="0" borderId="0" xfId="0" applyFont="1" applyAlignment="1">
      <alignment vertical="top"/>
    </xf>
    <xf numFmtId="0" fontId="13" fillId="5" borderId="0" xfId="0" applyFont="1" applyFill="1"/>
    <xf numFmtId="0" fontId="13" fillId="0" borderId="0" xfId="0" applyFont="1"/>
  </cellXfs>
  <cellStyles count="4">
    <cellStyle name="Check Cell" xfId="3" builtinId="23"/>
    <cellStyle name="Comma" xfId="1" builtinId="3"/>
    <cellStyle name="Currency" xfId="2" builtinId="4"/>
    <cellStyle name="Normal" xfId="0" builtinId="0"/>
  </cellStyles>
  <dxfs count="0"/>
  <tableStyles count="0" defaultTableStyle="TableStyleMedium9" defaultPivotStyle="PivotStyleLight16"/>
  <colors>
    <mruColors>
      <color rgb="FFFFFF99"/>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8"/>
  <sheetViews>
    <sheetView showGridLines="0" tabSelected="1" zoomScaleNormal="100" workbookViewId="0"/>
  </sheetViews>
  <sheetFormatPr defaultColWidth="9.140625" defaultRowHeight="16.5" x14ac:dyDescent="0.3"/>
  <cols>
    <col min="1" max="1" width="2.85546875" style="7" customWidth="1"/>
    <col min="2" max="2" width="16" style="7" customWidth="1"/>
    <col min="3" max="3" width="101" style="7" customWidth="1"/>
    <col min="4" max="4" width="32.85546875" style="7" customWidth="1"/>
    <col min="5" max="5" width="12.7109375" style="7" customWidth="1"/>
    <col min="6" max="6" width="13.85546875" style="7" customWidth="1"/>
    <col min="7" max="7" width="13.5703125" style="7" customWidth="1"/>
    <col min="8" max="8" width="9.140625" style="7"/>
    <col min="9" max="9" width="15.5703125" style="7" customWidth="1"/>
    <col min="10" max="16384" width="9.140625" style="7"/>
  </cols>
  <sheetData>
    <row r="1" spans="1:4" ht="18" x14ac:dyDescent="0.35">
      <c r="A1" s="13" t="str">
        <f>'Cost Proposal Instructions'!A1:A2</f>
        <v>20-1311 Attachment D - Cost Proposal</v>
      </c>
    </row>
    <row r="2" spans="1:4" ht="18.75" customHeight="1" x14ac:dyDescent="0.35">
      <c r="A2" s="13" t="str">
        <f>'Cost Proposal Instructions'!A2:A2</f>
        <v>State of Indiana Department of Administration</v>
      </c>
    </row>
    <row r="3" spans="1:4" ht="18" x14ac:dyDescent="0.35">
      <c r="A3" s="13"/>
    </row>
    <row r="4" spans="1:4" s="1" customFormat="1" ht="17.25" x14ac:dyDescent="0.3">
      <c r="A4" s="2"/>
      <c r="B4" s="8"/>
      <c r="C4" s="7"/>
      <c r="D4" s="7"/>
    </row>
    <row r="5" spans="1:4" s="1" customFormat="1" ht="17.25" customHeight="1" x14ac:dyDescent="0.35">
      <c r="B5" s="74" t="s">
        <v>9</v>
      </c>
      <c r="C5" s="75"/>
      <c r="D5" s="7"/>
    </row>
    <row r="6" spans="1:4" s="1" customFormat="1" ht="17.25" customHeight="1" x14ac:dyDescent="0.3">
      <c r="B6" s="78" t="s">
        <v>74</v>
      </c>
      <c r="C6" s="79"/>
      <c r="D6" s="7"/>
    </row>
    <row r="7" spans="1:4" s="1" customFormat="1" x14ac:dyDescent="0.3">
      <c r="B7" s="76" t="s">
        <v>12</v>
      </c>
      <c r="C7" s="77"/>
      <c r="D7" s="9"/>
    </row>
    <row r="8" spans="1:4" s="1" customFormat="1" ht="17.25" x14ac:dyDescent="0.3">
      <c r="B8" s="76" t="s">
        <v>10</v>
      </c>
      <c r="C8" s="77"/>
      <c r="D8" s="10"/>
    </row>
    <row r="9" spans="1:4" s="1" customFormat="1" ht="17.25" customHeight="1" x14ac:dyDescent="0.3">
      <c r="B9" s="76" t="s">
        <v>11</v>
      </c>
      <c r="C9" s="77"/>
    </row>
    <row r="10" spans="1:4" s="1" customFormat="1" x14ac:dyDescent="0.3">
      <c r="B10" s="76" t="s">
        <v>85</v>
      </c>
      <c r="C10" s="77"/>
    </row>
    <row r="11" spans="1:4" s="1" customFormat="1" x14ac:dyDescent="0.3">
      <c r="B11" s="72" t="s">
        <v>75</v>
      </c>
      <c r="C11" s="73"/>
    </row>
    <row r="12" spans="1:4" s="1" customFormat="1" x14ac:dyDescent="0.3">
      <c r="B12" s="7"/>
    </row>
    <row r="13" spans="1:4" s="1" customFormat="1" x14ac:dyDescent="0.3">
      <c r="B13" s="7"/>
    </row>
    <row r="14" spans="1:4" s="1" customFormat="1" x14ac:dyDescent="0.3">
      <c r="B14" s="7"/>
    </row>
    <row r="15" spans="1:4" s="1" customFormat="1" ht="17.25" customHeight="1" x14ac:dyDescent="0.3">
      <c r="B15" s="7"/>
    </row>
    <row r="16" spans="1:4" s="1" customFormat="1" x14ac:dyDescent="0.3">
      <c r="B16" s="7"/>
    </row>
    <row r="17" spans="2:2" s="1" customFormat="1" x14ac:dyDescent="0.3">
      <c r="B17" s="7"/>
    </row>
    <row r="18" spans="2:2" s="1" customFormat="1" ht="17.25" customHeight="1" x14ac:dyDescent="0.3">
      <c r="B18" s="6"/>
    </row>
    <row r="19" spans="2:2" s="1" customFormat="1" x14ac:dyDescent="0.3">
      <c r="B19" s="6"/>
    </row>
    <row r="20" spans="2:2" s="1" customFormat="1" x14ac:dyDescent="0.3">
      <c r="B20" s="6"/>
    </row>
    <row r="21" spans="2:2" s="6" customFormat="1" ht="17.25" customHeight="1" x14ac:dyDescent="0.3"/>
    <row r="22" spans="2:2" s="6" customFormat="1" x14ac:dyDescent="0.3"/>
    <row r="23" spans="2:2" s="6" customFormat="1" x14ac:dyDescent="0.3"/>
    <row r="24" spans="2:2" s="6" customFormat="1" ht="17.25" customHeight="1" x14ac:dyDescent="0.3"/>
    <row r="25" spans="2:2" s="6" customFormat="1" x14ac:dyDescent="0.3"/>
    <row r="26" spans="2:2" s="6" customFormat="1" x14ac:dyDescent="0.3"/>
    <row r="27" spans="2:2" s="6" customFormat="1" ht="5.0999999999999996" customHeight="1" x14ac:dyDescent="0.3"/>
    <row r="28" spans="2:2" x14ac:dyDescent="0.3">
      <c r="B28" s="7" t="s">
        <v>3</v>
      </c>
    </row>
  </sheetData>
  <mergeCells count="7">
    <mergeCell ref="B11:C11"/>
    <mergeCell ref="B5:C5"/>
    <mergeCell ref="B7:C7"/>
    <mergeCell ref="B8:C8"/>
    <mergeCell ref="B9:C9"/>
    <mergeCell ref="B10:C10"/>
    <mergeCell ref="B6:C6"/>
  </mergeCells>
  <pageMargins left="0.5" right="0.5" top="0.5" bottom="0.25" header="0.3" footer="0.3"/>
  <pageSetup orientation="landscape" r:id="rId1"/>
  <colBreaks count="1" manualBreakCount="1">
    <brk id="3" max="2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Q75"/>
  <sheetViews>
    <sheetView showGridLines="0" zoomScaleNormal="100" workbookViewId="0"/>
  </sheetViews>
  <sheetFormatPr defaultColWidth="9.140625" defaultRowHeight="16.5" x14ac:dyDescent="0.3"/>
  <cols>
    <col min="1" max="1" width="2.85546875" style="7" customWidth="1"/>
    <col min="2" max="2" width="17.42578125" style="7" customWidth="1"/>
    <col min="3" max="5" width="16" style="7" customWidth="1"/>
    <col min="6" max="6" width="12.7109375" style="7" customWidth="1"/>
    <col min="7" max="7" width="13.85546875" style="7" customWidth="1"/>
    <col min="8" max="8" width="13.5703125" style="7" customWidth="1"/>
    <col min="9" max="16" width="9.140625" style="7"/>
    <col min="17" max="17" width="0" style="7" hidden="1" customWidth="1"/>
    <col min="18" max="16384" width="9.140625" style="7"/>
  </cols>
  <sheetData>
    <row r="1" spans="1:17" s="1" customFormat="1" ht="30.75" x14ac:dyDescent="0.55000000000000004">
      <c r="A1" s="12" t="s">
        <v>81</v>
      </c>
      <c r="B1" s="12"/>
      <c r="C1" s="7"/>
      <c r="D1" s="7"/>
    </row>
    <row r="2" spans="1:17" s="1" customFormat="1" x14ac:dyDescent="0.3">
      <c r="A2" s="18" t="s">
        <v>73</v>
      </c>
      <c r="C2" s="7"/>
      <c r="D2" s="7"/>
      <c r="E2" s="7"/>
    </row>
    <row r="3" spans="1:17" s="1" customFormat="1" x14ac:dyDescent="0.3">
      <c r="C3" s="7"/>
      <c r="D3" s="7"/>
      <c r="E3" s="7"/>
      <c r="Q3" s="1" t="s">
        <v>54</v>
      </c>
    </row>
    <row r="4" spans="1:17" s="1" customFormat="1" ht="17.25" x14ac:dyDescent="0.3">
      <c r="C4" s="8" t="s">
        <v>6</v>
      </c>
      <c r="D4" s="7"/>
      <c r="E4" s="7"/>
      <c r="Q4" s="1" t="s">
        <v>55</v>
      </c>
    </row>
    <row r="5" spans="1:17" s="1" customFormat="1" ht="17.25" customHeight="1" x14ac:dyDescent="0.3">
      <c r="B5" s="17" t="s">
        <v>4</v>
      </c>
      <c r="C5" s="82" t="s">
        <v>7</v>
      </c>
      <c r="D5" s="83"/>
      <c r="E5" s="83"/>
      <c r="F5" s="83"/>
      <c r="G5" s="83"/>
      <c r="H5" s="83"/>
    </row>
    <row r="6" spans="1:17" ht="4.5" customHeight="1" x14ac:dyDescent="0.3"/>
    <row r="7" spans="1:17" ht="53.25" customHeight="1" x14ac:dyDescent="0.3">
      <c r="B7" s="17" t="s">
        <v>5</v>
      </c>
      <c r="C7" s="80" t="s">
        <v>89</v>
      </c>
      <c r="D7" s="81"/>
      <c r="E7" s="81"/>
      <c r="F7" s="81"/>
      <c r="G7" s="81"/>
    </row>
    <row r="8" spans="1:17" ht="5.0999999999999996" customHeight="1" x14ac:dyDescent="0.3">
      <c r="C8" s="11"/>
    </row>
    <row r="9" spans="1:17" ht="17.25" thickBot="1" x14ac:dyDescent="0.35"/>
    <row r="10" spans="1:17" ht="31.5" thickTop="1" thickBot="1" x14ac:dyDescent="0.35">
      <c r="B10" s="37"/>
      <c r="C10" s="38" t="s">
        <v>51</v>
      </c>
      <c r="D10" s="38" t="s">
        <v>88</v>
      </c>
      <c r="E10" s="38" t="s">
        <v>52</v>
      </c>
      <c r="F10" s="38" t="s">
        <v>53</v>
      </c>
    </row>
    <row r="11" spans="1:17" ht="18" thickTop="1" thickBot="1" x14ac:dyDescent="0.35">
      <c r="B11" s="37" t="s">
        <v>46</v>
      </c>
      <c r="C11" s="39"/>
      <c r="D11" s="39"/>
      <c r="E11" s="40" t="s">
        <v>164</v>
      </c>
      <c r="F11" s="40" t="s">
        <v>164</v>
      </c>
    </row>
    <row r="12" spans="1:17" ht="18" thickTop="1" thickBot="1" x14ac:dyDescent="0.35">
      <c r="B12" s="37" t="s">
        <v>47</v>
      </c>
      <c r="C12" s="40" t="s">
        <v>55</v>
      </c>
      <c r="D12" s="40" t="s">
        <v>55</v>
      </c>
      <c r="E12" s="39"/>
      <c r="F12" s="39"/>
    </row>
    <row r="13" spans="1:17" ht="18" thickTop="1" thickBot="1" x14ac:dyDescent="0.35">
      <c r="B13" s="37" t="s">
        <v>48</v>
      </c>
      <c r="C13" s="40" t="s">
        <v>164</v>
      </c>
      <c r="D13" s="40" t="s">
        <v>164</v>
      </c>
      <c r="E13" s="39"/>
      <c r="F13" s="39"/>
    </row>
    <row r="14" spans="1:17" ht="18" thickTop="1" thickBot="1" x14ac:dyDescent="0.35">
      <c r="B14" s="37" t="s">
        <v>45</v>
      </c>
      <c r="C14" s="40" t="s">
        <v>164</v>
      </c>
      <c r="D14" s="40" t="s">
        <v>164</v>
      </c>
      <c r="E14" s="39"/>
      <c r="F14" s="39"/>
    </row>
    <row r="15" spans="1:17" ht="18" thickTop="1" thickBot="1" x14ac:dyDescent="0.35">
      <c r="B15" s="37" t="s">
        <v>49</v>
      </c>
      <c r="C15" s="40" t="s">
        <v>55</v>
      </c>
      <c r="D15" s="40" t="s">
        <v>55</v>
      </c>
      <c r="E15" s="39"/>
      <c r="F15" s="39"/>
    </row>
    <row r="16" spans="1:17" ht="18" thickTop="1" thickBot="1" x14ac:dyDescent="0.35">
      <c r="B16" s="37" t="s">
        <v>50</v>
      </c>
      <c r="C16" s="40" t="s">
        <v>55</v>
      </c>
      <c r="D16" s="40" t="s">
        <v>55</v>
      </c>
      <c r="E16" s="39"/>
      <c r="F16" s="39"/>
    </row>
    <row r="17" ht="17.25" thickTop="1" x14ac:dyDescent="0.3"/>
    <row r="71" spans="3:3" x14ac:dyDescent="0.3">
      <c r="C71" s="7" t="s">
        <v>3</v>
      </c>
    </row>
    <row r="75" spans="3:3" x14ac:dyDescent="0.3">
      <c r="C75" s="7" t="s">
        <v>3</v>
      </c>
    </row>
  </sheetData>
  <mergeCells count="2">
    <mergeCell ref="C7:G7"/>
    <mergeCell ref="C5:H5"/>
  </mergeCells>
  <dataValidations count="2">
    <dataValidation type="list" allowBlank="1" showInputMessage="1" showErrorMessage="1" sqref="Q3:Q4" xr:uid="{7B23A33A-DC26-4277-BB68-194CB9348C42}">
      <formula1>$C$12:$C$16</formula1>
    </dataValidation>
    <dataValidation type="list" allowBlank="1" showInputMessage="1" showErrorMessage="1" sqref="C12:D16 E11:F11" xr:uid="{4BC6319B-E56B-4337-8743-23486FD1110E}">
      <formula1>"Yes, No"</formula1>
    </dataValidation>
  </dataValidations>
  <pageMargins left="0.5" right="0.5" top="0.5" bottom="0.25" header="0.3" footer="0.3"/>
  <pageSetup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P257"/>
  <sheetViews>
    <sheetView showGridLines="0" zoomScaleNormal="100" workbookViewId="0">
      <pane ySplit="3" topLeftCell="A4" activePane="bottomLeft" state="frozen"/>
      <selection activeCell="A4" sqref="A4:B4"/>
      <selection pane="bottomLeft"/>
    </sheetView>
  </sheetViews>
  <sheetFormatPr defaultColWidth="9.140625" defaultRowHeight="15" x14ac:dyDescent="0.3"/>
  <cols>
    <col min="1" max="1" width="2.7109375" style="3" customWidth="1"/>
    <col min="2" max="2" width="9.7109375" style="34" customWidth="1"/>
    <col min="3" max="3" width="29.140625" style="21" customWidth="1"/>
    <col min="4" max="4" width="50.42578125" style="3" customWidth="1"/>
    <col min="5" max="5" width="14.28515625" style="30" customWidth="1"/>
    <col min="6" max="6" width="7.7109375" style="15" customWidth="1"/>
    <col min="7" max="7" width="12.140625" style="14" customWidth="1"/>
    <col min="8" max="8" width="14.7109375" style="14" customWidth="1"/>
    <col min="9" max="9" width="12.140625" style="14" customWidth="1"/>
    <col min="10" max="10" width="14.7109375" style="14" customWidth="1"/>
    <col min="11" max="11" width="12.140625" style="14" customWidth="1"/>
    <col min="12" max="12" width="14.7109375" style="14" customWidth="1"/>
    <col min="13" max="13" width="12.140625" style="14" customWidth="1"/>
    <col min="14" max="14" width="14.7109375" style="14" customWidth="1"/>
    <col min="15" max="15" width="12.140625" style="14" customWidth="1"/>
    <col min="16" max="16" width="14.7109375" style="14" customWidth="1"/>
    <col min="17" max="17" width="46" style="3" customWidth="1"/>
    <col min="18" max="18" width="20.7109375" style="3" customWidth="1"/>
    <col min="19" max="16384" width="9.140625" style="3"/>
  </cols>
  <sheetData>
    <row r="1" spans="1:16" ht="15.75" customHeight="1" x14ac:dyDescent="0.3">
      <c r="A1" s="61" t="s">
        <v>70</v>
      </c>
      <c r="B1" s="61"/>
      <c r="C1" s="61"/>
      <c r="D1" s="61"/>
      <c r="E1" s="61"/>
      <c r="F1" s="61"/>
      <c r="G1" s="61"/>
      <c r="H1" s="61"/>
      <c r="I1" s="61"/>
      <c r="J1" s="61"/>
      <c r="K1" s="61"/>
      <c r="L1" s="61"/>
      <c r="M1" s="61"/>
      <c r="N1" s="61"/>
      <c r="O1" s="61"/>
    </row>
    <row r="2" spans="1:16" x14ac:dyDescent="0.3">
      <c r="E2" s="3"/>
      <c r="F2" s="3"/>
      <c r="G2" s="84"/>
      <c r="H2" s="84"/>
      <c r="I2" s="84"/>
      <c r="J2" s="84"/>
      <c r="K2" s="84"/>
      <c r="L2" s="84"/>
      <c r="M2" s="84"/>
      <c r="N2" s="84"/>
      <c r="O2" s="84"/>
      <c r="P2" s="84"/>
    </row>
    <row r="3" spans="1:16" ht="30" x14ac:dyDescent="0.3">
      <c r="B3" s="35" t="s">
        <v>24</v>
      </c>
      <c r="C3" s="24" t="s">
        <v>0</v>
      </c>
      <c r="D3" s="24" t="s">
        <v>8</v>
      </c>
      <c r="E3" s="25" t="s">
        <v>22</v>
      </c>
      <c r="F3" s="27" t="s">
        <v>1</v>
      </c>
      <c r="G3" s="26" t="s">
        <v>56</v>
      </c>
      <c r="H3" s="26" t="s">
        <v>65</v>
      </c>
      <c r="I3" s="26" t="s">
        <v>62</v>
      </c>
      <c r="J3" s="26" t="s">
        <v>66</v>
      </c>
      <c r="K3" s="26" t="s">
        <v>61</v>
      </c>
      <c r="L3" s="26" t="s">
        <v>69</v>
      </c>
      <c r="M3" s="26" t="s">
        <v>63</v>
      </c>
      <c r="N3" s="26" t="s">
        <v>67</v>
      </c>
      <c r="O3" s="26" t="s">
        <v>64</v>
      </c>
      <c r="P3" s="24" t="s">
        <v>68</v>
      </c>
    </row>
    <row r="4" spans="1:16" ht="30" x14ac:dyDescent="0.3">
      <c r="B4" s="56">
        <v>1</v>
      </c>
      <c r="C4" s="20" t="s">
        <v>90</v>
      </c>
      <c r="D4" s="20" t="s">
        <v>120</v>
      </c>
      <c r="E4" s="31">
        <f>1979*0.81</f>
        <v>1602.99</v>
      </c>
      <c r="F4" s="22" t="s">
        <v>19</v>
      </c>
      <c r="G4" s="43"/>
      <c r="H4" s="42">
        <f>E4*G4</f>
        <v>0</v>
      </c>
      <c r="I4" s="43">
        <v>35</v>
      </c>
      <c r="J4" s="42">
        <f>E4*I4</f>
        <v>56104.65</v>
      </c>
      <c r="K4" s="43">
        <v>35</v>
      </c>
      <c r="L4" s="42">
        <f>E4*K4</f>
        <v>56104.65</v>
      </c>
      <c r="M4" s="43"/>
      <c r="N4" s="42">
        <f>E4*M4</f>
        <v>0</v>
      </c>
      <c r="O4" s="43"/>
      <c r="P4" s="67">
        <f>E4*O4</f>
        <v>0</v>
      </c>
    </row>
    <row r="5" spans="1:16" ht="30" x14ac:dyDescent="0.3">
      <c r="B5" s="56">
        <v>2</v>
      </c>
      <c r="C5" s="20" t="s">
        <v>91</v>
      </c>
      <c r="D5" s="20" t="s">
        <v>120</v>
      </c>
      <c r="E5" s="31">
        <f>1979*0.13</f>
        <v>257.27</v>
      </c>
      <c r="F5" s="22" t="s">
        <v>19</v>
      </c>
      <c r="G5" s="43"/>
      <c r="H5" s="42">
        <f t="shared" ref="H5:H37" si="0">E5*G5</f>
        <v>0</v>
      </c>
      <c r="I5" s="43">
        <v>48</v>
      </c>
      <c r="J5" s="42">
        <f t="shared" ref="J5:J38" si="1">E5*I5</f>
        <v>12348.96</v>
      </c>
      <c r="K5" s="43">
        <v>48</v>
      </c>
      <c r="L5" s="42">
        <f t="shared" ref="L5:L38" si="2">E5*K5</f>
        <v>12348.96</v>
      </c>
      <c r="M5" s="43"/>
      <c r="N5" s="42">
        <f t="shared" ref="N5:N38" si="3">E5*M5</f>
        <v>0</v>
      </c>
      <c r="O5" s="43"/>
      <c r="P5" s="67">
        <f t="shared" ref="P5:P38" si="4">E5*O5</f>
        <v>0</v>
      </c>
    </row>
    <row r="6" spans="1:16" x14ac:dyDescent="0.3">
      <c r="B6" s="56">
        <v>3</v>
      </c>
      <c r="C6" s="20" t="s">
        <v>92</v>
      </c>
      <c r="D6" s="20" t="s">
        <v>120</v>
      </c>
      <c r="E6" s="31">
        <f>1979*0.05</f>
        <v>98.95</v>
      </c>
      <c r="F6" s="22" t="s">
        <v>19</v>
      </c>
      <c r="G6" s="43"/>
      <c r="H6" s="42">
        <f t="shared" si="0"/>
        <v>0</v>
      </c>
      <c r="I6" s="43">
        <v>48</v>
      </c>
      <c r="J6" s="42">
        <f t="shared" si="1"/>
        <v>4749.6000000000004</v>
      </c>
      <c r="K6" s="43">
        <v>48</v>
      </c>
      <c r="L6" s="42">
        <f t="shared" si="2"/>
        <v>4749.6000000000004</v>
      </c>
      <c r="M6" s="43"/>
      <c r="N6" s="42">
        <f t="shared" si="3"/>
        <v>0</v>
      </c>
      <c r="O6" s="43"/>
      <c r="P6" s="67">
        <f t="shared" si="4"/>
        <v>0</v>
      </c>
    </row>
    <row r="7" spans="1:16" x14ac:dyDescent="0.3">
      <c r="B7" s="56">
        <v>4</v>
      </c>
      <c r="C7" s="20" t="s">
        <v>93</v>
      </c>
      <c r="D7" s="20" t="s">
        <v>120</v>
      </c>
      <c r="E7" s="31">
        <f>1979*0.03</f>
        <v>59.37</v>
      </c>
      <c r="F7" s="22" t="s">
        <v>19</v>
      </c>
      <c r="G7" s="43"/>
      <c r="H7" s="42">
        <f t="shared" si="0"/>
        <v>0</v>
      </c>
      <c r="I7" s="43">
        <v>48</v>
      </c>
      <c r="J7" s="42">
        <f t="shared" si="1"/>
        <v>2849.7599999999998</v>
      </c>
      <c r="K7" s="43">
        <v>48</v>
      </c>
      <c r="L7" s="42">
        <f t="shared" si="2"/>
        <v>2849.7599999999998</v>
      </c>
      <c r="M7" s="43"/>
      <c r="N7" s="42">
        <f t="shared" si="3"/>
        <v>0</v>
      </c>
      <c r="O7" s="43"/>
      <c r="P7" s="67">
        <f t="shared" si="4"/>
        <v>0</v>
      </c>
    </row>
    <row r="8" spans="1:16" x14ac:dyDescent="0.3">
      <c r="B8" s="56">
        <v>5</v>
      </c>
      <c r="C8" s="20" t="s">
        <v>94</v>
      </c>
      <c r="D8" s="20" t="s">
        <v>120</v>
      </c>
      <c r="E8" s="31">
        <f t="shared" ref="E8:E13" si="5">1979*0.01</f>
        <v>19.79</v>
      </c>
      <c r="F8" s="22" t="s">
        <v>19</v>
      </c>
      <c r="G8" s="43"/>
      <c r="H8" s="42">
        <f t="shared" si="0"/>
        <v>0</v>
      </c>
      <c r="I8" s="43">
        <v>48</v>
      </c>
      <c r="J8" s="42">
        <f t="shared" si="1"/>
        <v>949.92</v>
      </c>
      <c r="K8" s="43">
        <v>48</v>
      </c>
      <c r="L8" s="42">
        <f t="shared" si="2"/>
        <v>949.92</v>
      </c>
      <c r="M8" s="43"/>
      <c r="N8" s="42">
        <f t="shared" si="3"/>
        <v>0</v>
      </c>
      <c r="O8" s="43"/>
      <c r="P8" s="67">
        <f t="shared" si="4"/>
        <v>0</v>
      </c>
    </row>
    <row r="9" spans="1:16" x14ac:dyDescent="0.3">
      <c r="B9" s="56">
        <v>6</v>
      </c>
      <c r="C9" s="20" t="s">
        <v>95</v>
      </c>
      <c r="D9" s="20" t="s">
        <v>120</v>
      </c>
      <c r="E9" s="31">
        <f t="shared" si="5"/>
        <v>19.79</v>
      </c>
      <c r="F9" s="22" t="s">
        <v>19</v>
      </c>
      <c r="G9" s="43"/>
      <c r="H9" s="42">
        <f t="shared" si="0"/>
        <v>0</v>
      </c>
      <c r="I9" s="43">
        <v>48</v>
      </c>
      <c r="J9" s="42">
        <f t="shared" si="1"/>
        <v>949.92</v>
      </c>
      <c r="K9" s="43">
        <v>48</v>
      </c>
      <c r="L9" s="42">
        <f t="shared" si="2"/>
        <v>949.92</v>
      </c>
      <c r="M9" s="43"/>
      <c r="N9" s="42">
        <f t="shared" si="3"/>
        <v>0</v>
      </c>
      <c r="O9" s="43"/>
      <c r="P9" s="67">
        <f t="shared" si="4"/>
        <v>0</v>
      </c>
    </row>
    <row r="10" spans="1:16" ht="30" x14ac:dyDescent="0.3">
      <c r="B10" s="56">
        <v>7</v>
      </c>
      <c r="C10" s="20" t="s">
        <v>96</v>
      </c>
      <c r="D10" s="20" t="s">
        <v>120</v>
      </c>
      <c r="E10" s="31">
        <f t="shared" si="5"/>
        <v>19.79</v>
      </c>
      <c r="F10" s="22" t="s">
        <v>19</v>
      </c>
      <c r="G10" s="43"/>
      <c r="H10" s="42">
        <f t="shared" si="0"/>
        <v>0</v>
      </c>
      <c r="I10" s="43">
        <v>48</v>
      </c>
      <c r="J10" s="42">
        <f t="shared" si="1"/>
        <v>949.92</v>
      </c>
      <c r="K10" s="43">
        <v>48</v>
      </c>
      <c r="L10" s="42">
        <f t="shared" si="2"/>
        <v>949.92</v>
      </c>
      <c r="M10" s="43"/>
      <c r="N10" s="42">
        <f t="shared" si="3"/>
        <v>0</v>
      </c>
      <c r="O10" s="43"/>
      <c r="P10" s="67">
        <f t="shared" si="4"/>
        <v>0</v>
      </c>
    </row>
    <row r="11" spans="1:16" ht="30" x14ac:dyDescent="0.3">
      <c r="B11" s="56">
        <v>8</v>
      </c>
      <c r="C11" s="20" t="s">
        <v>97</v>
      </c>
      <c r="D11" s="20" t="s">
        <v>120</v>
      </c>
      <c r="E11" s="31">
        <f t="shared" si="5"/>
        <v>19.79</v>
      </c>
      <c r="F11" s="22" t="s">
        <v>19</v>
      </c>
      <c r="G11" s="43"/>
      <c r="H11" s="42">
        <f t="shared" si="0"/>
        <v>0</v>
      </c>
      <c r="I11" s="43">
        <v>48</v>
      </c>
      <c r="J11" s="42">
        <f t="shared" si="1"/>
        <v>949.92</v>
      </c>
      <c r="K11" s="43">
        <v>48</v>
      </c>
      <c r="L11" s="42">
        <f t="shared" si="2"/>
        <v>949.92</v>
      </c>
      <c r="M11" s="43"/>
      <c r="N11" s="42">
        <f t="shared" si="3"/>
        <v>0</v>
      </c>
      <c r="O11" s="43"/>
      <c r="P11" s="67">
        <f t="shared" si="4"/>
        <v>0</v>
      </c>
    </row>
    <row r="12" spans="1:16" ht="30" x14ac:dyDescent="0.3">
      <c r="B12" s="56">
        <v>9</v>
      </c>
      <c r="C12" s="20" t="s">
        <v>98</v>
      </c>
      <c r="D12" s="20" t="s">
        <v>120</v>
      </c>
      <c r="E12" s="31">
        <f t="shared" si="5"/>
        <v>19.79</v>
      </c>
      <c r="F12" s="22" t="s">
        <v>19</v>
      </c>
      <c r="G12" s="43"/>
      <c r="H12" s="42">
        <f t="shared" si="0"/>
        <v>0</v>
      </c>
      <c r="I12" s="43">
        <v>48</v>
      </c>
      <c r="J12" s="42">
        <f t="shared" si="1"/>
        <v>949.92</v>
      </c>
      <c r="K12" s="43">
        <v>48</v>
      </c>
      <c r="L12" s="42">
        <f t="shared" si="2"/>
        <v>949.92</v>
      </c>
      <c r="M12" s="43"/>
      <c r="N12" s="42">
        <f t="shared" si="3"/>
        <v>0</v>
      </c>
      <c r="O12" s="43"/>
      <c r="P12" s="67">
        <f t="shared" si="4"/>
        <v>0</v>
      </c>
    </row>
    <row r="13" spans="1:16" ht="30" x14ac:dyDescent="0.3">
      <c r="B13" s="56">
        <v>10</v>
      </c>
      <c r="C13" s="20" t="s">
        <v>99</v>
      </c>
      <c r="D13" s="20" t="s">
        <v>120</v>
      </c>
      <c r="E13" s="31">
        <f t="shared" si="5"/>
        <v>19.79</v>
      </c>
      <c r="F13" s="22" t="s">
        <v>19</v>
      </c>
      <c r="G13" s="43"/>
      <c r="H13" s="42">
        <f t="shared" si="0"/>
        <v>0</v>
      </c>
      <c r="I13" s="43">
        <v>48</v>
      </c>
      <c r="J13" s="42">
        <f t="shared" si="1"/>
        <v>949.92</v>
      </c>
      <c r="K13" s="43">
        <v>48</v>
      </c>
      <c r="L13" s="42">
        <f t="shared" si="2"/>
        <v>949.92</v>
      </c>
      <c r="M13" s="43"/>
      <c r="N13" s="42">
        <f t="shared" si="3"/>
        <v>0</v>
      </c>
      <c r="O13" s="43"/>
      <c r="P13" s="67">
        <f t="shared" si="4"/>
        <v>0</v>
      </c>
    </row>
    <row r="14" spans="1:16" ht="60" x14ac:dyDescent="0.3">
      <c r="B14" s="56">
        <v>11</v>
      </c>
      <c r="C14" s="20" t="s">
        <v>29</v>
      </c>
      <c r="D14" s="20" t="s">
        <v>76</v>
      </c>
      <c r="E14" s="31">
        <v>549</v>
      </c>
      <c r="F14" s="22" t="s">
        <v>19</v>
      </c>
      <c r="G14" s="43"/>
      <c r="H14" s="42">
        <f t="shared" si="0"/>
        <v>0</v>
      </c>
      <c r="I14" s="43">
        <v>48</v>
      </c>
      <c r="J14" s="42">
        <f t="shared" si="1"/>
        <v>26352</v>
      </c>
      <c r="K14" s="43">
        <v>48</v>
      </c>
      <c r="L14" s="42">
        <f t="shared" si="2"/>
        <v>26352</v>
      </c>
      <c r="M14" s="43"/>
      <c r="N14" s="42">
        <f t="shared" si="3"/>
        <v>0</v>
      </c>
      <c r="O14" s="43"/>
      <c r="P14" s="67">
        <f t="shared" si="4"/>
        <v>0</v>
      </c>
    </row>
    <row r="15" spans="1:16" ht="32.25" customHeight="1" x14ac:dyDescent="0.3">
      <c r="B15" s="56">
        <v>12</v>
      </c>
      <c r="C15" s="20" t="s">
        <v>100</v>
      </c>
      <c r="D15" s="20" t="s">
        <v>83</v>
      </c>
      <c r="E15" s="31">
        <f>391*0.81</f>
        <v>316.71000000000004</v>
      </c>
      <c r="F15" s="22" t="s">
        <v>19</v>
      </c>
      <c r="G15" s="43"/>
      <c r="H15" s="42">
        <f t="shared" si="0"/>
        <v>0</v>
      </c>
      <c r="I15" s="43">
        <v>40</v>
      </c>
      <c r="J15" s="42">
        <f t="shared" si="1"/>
        <v>12668.400000000001</v>
      </c>
      <c r="K15" s="43">
        <v>40</v>
      </c>
      <c r="L15" s="42">
        <f t="shared" si="2"/>
        <v>12668.400000000001</v>
      </c>
      <c r="M15" s="43"/>
      <c r="N15" s="42">
        <f t="shared" si="3"/>
        <v>0</v>
      </c>
      <c r="O15" s="43"/>
      <c r="P15" s="67">
        <f t="shared" si="4"/>
        <v>0</v>
      </c>
    </row>
    <row r="16" spans="1:16" ht="32.25" customHeight="1" x14ac:dyDescent="0.3">
      <c r="B16" s="56">
        <v>13</v>
      </c>
      <c r="C16" s="20" t="s">
        <v>101</v>
      </c>
      <c r="D16" s="20" t="s">
        <v>83</v>
      </c>
      <c r="E16" s="31">
        <f>391*0.13</f>
        <v>50.83</v>
      </c>
      <c r="F16" s="22" t="s">
        <v>19</v>
      </c>
      <c r="G16" s="43"/>
      <c r="H16" s="42">
        <f t="shared" si="0"/>
        <v>0</v>
      </c>
      <c r="I16" s="43">
        <v>48</v>
      </c>
      <c r="J16" s="42">
        <f t="shared" si="1"/>
        <v>2439.84</v>
      </c>
      <c r="K16" s="43">
        <v>48</v>
      </c>
      <c r="L16" s="42">
        <f t="shared" si="2"/>
        <v>2439.84</v>
      </c>
      <c r="M16" s="43"/>
      <c r="N16" s="42">
        <f t="shared" si="3"/>
        <v>0</v>
      </c>
      <c r="O16" s="43"/>
      <c r="P16" s="67">
        <f t="shared" si="4"/>
        <v>0</v>
      </c>
    </row>
    <row r="17" spans="2:16" ht="32.25" customHeight="1" x14ac:dyDescent="0.3">
      <c r="B17" s="56">
        <v>14</v>
      </c>
      <c r="C17" s="20" t="s">
        <v>102</v>
      </c>
      <c r="D17" s="20" t="s">
        <v>83</v>
      </c>
      <c r="E17" s="31">
        <f>391*0.05</f>
        <v>19.55</v>
      </c>
      <c r="F17" s="22" t="s">
        <v>19</v>
      </c>
      <c r="G17" s="43"/>
      <c r="H17" s="42">
        <f t="shared" si="0"/>
        <v>0</v>
      </c>
      <c r="I17" s="43">
        <v>48</v>
      </c>
      <c r="J17" s="42">
        <f t="shared" si="1"/>
        <v>938.40000000000009</v>
      </c>
      <c r="K17" s="43">
        <v>48</v>
      </c>
      <c r="L17" s="42">
        <f t="shared" si="2"/>
        <v>938.40000000000009</v>
      </c>
      <c r="M17" s="43"/>
      <c r="N17" s="42">
        <f t="shared" si="3"/>
        <v>0</v>
      </c>
      <c r="O17" s="43"/>
      <c r="P17" s="67">
        <f t="shared" si="4"/>
        <v>0</v>
      </c>
    </row>
    <row r="18" spans="2:16" ht="32.25" customHeight="1" x14ac:dyDescent="0.3">
      <c r="B18" s="56">
        <v>15</v>
      </c>
      <c r="C18" s="20" t="s">
        <v>103</v>
      </c>
      <c r="D18" s="20" t="s">
        <v>83</v>
      </c>
      <c r="E18" s="31">
        <f>391*0.03</f>
        <v>11.73</v>
      </c>
      <c r="F18" s="22" t="s">
        <v>19</v>
      </c>
      <c r="G18" s="43"/>
      <c r="H18" s="42">
        <f t="shared" si="0"/>
        <v>0</v>
      </c>
      <c r="I18" s="43">
        <v>48</v>
      </c>
      <c r="J18" s="42">
        <f t="shared" si="1"/>
        <v>563.04</v>
      </c>
      <c r="K18" s="43">
        <v>48</v>
      </c>
      <c r="L18" s="42">
        <f t="shared" si="2"/>
        <v>563.04</v>
      </c>
      <c r="M18" s="43"/>
      <c r="N18" s="42">
        <f t="shared" si="3"/>
        <v>0</v>
      </c>
      <c r="O18" s="43"/>
      <c r="P18" s="67">
        <f t="shared" si="4"/>
        <v>0</v>
      </c>
    </row>
    <row r="19" spans="2:16" ht="32.25" customHeight="1" x14ac:dyDescent="0.3">
      <c r="B19" s="56">
        <v>16</v>
      </c>
      <c r="C19" s="20" t="s">
        <v>104</v>
      </c>
      <c r="D19" s="20" t="s">
        <v>83</v>
      </c>
      <c r="E19" s="31">
        <f t="shared" ref="E19:E24" si="6">391*0.01</f>
        <v>3.91</v>
      </c>
      <c r="F19" s="22" t="s">
        <v>19</v>
      </c>
      <c r="G19" s="43"/>
      <c r="H19" s="42">
        <f t="shared" si="0"/>
        <v>0</v>
      </c>
      <c r="I19" s="43">
        <v>48</v>
      </c>
      <c r="J19" s="42">
        <f t="shared" si="1"/>
        <v>187.68</v>
      </c>
      <c r="K19" s="43">
        <v>48</v>
      </c>
      <c r="L19" s="42">
        <f t="shared" si="2"/>
        <v>187.68</v>
      </c>
      <c r="M19" s="43"/>
      <c r="N19" s="42">
        <f t="shared" si="3"/>
        <v>0</v>
      </c>
      <c r="O19" s="43"/>
      <c r="P19" s="67">
        <f t="shared" si="4"/>
        <v>0</v>
      </c>
    </row>
    <row r="20" spans="2:16" ht="32.25" customHeight="1" x14ac:dyDescent="0.3">
      <c r="B20" s="56">
        <v>17</v>
      </c>
      <c r="C20" s="20" t="s">
        <v>105</v>
      </c>
      <c r="D20" s="20" t="s">
        <v>83</v>
      </c>
      <c r="E20" s="31">
        <f t="shared" si="6"/>
        <v>3.91</v>
      </c>
      <c r="F20" s="22" t="s">
        <v>19</v>
      </c>
      <c r="G20" s="43"/>
      <c r="H20" s="42">
        <f t="shared" si="0"/>
        <v>0</v>
      </c>
      <c r="I20" s="43">
        <v>48</v>
      </c>
      <c r="J20" s="42">
        <f t="shared" si="1"/>
        <v>187.68</v>
      </c>
      <c r="K20" s="43">
        <v>48</v>
      </c>
      <c r="L20" s="42">
        <f t="shared" si="2"/>
        <v>187.68</v>
      </c>
      <c r="M20" s="43"/>
      <c r="N20" s="42">
        <f t="shared" si="3"/>
        <v>0</v>
      </c>
      <c r="O20" s="43"/>
      <c r="P20" s="67">
        <f t="shared" si="4"/>
        <v>0</v>
      </c>
    </row>
    <row r="21" spans="2:16" ht="32.25" customHeight="1" x14ac:dyDescent="0.3">
      <c r="B21" s="56">
        <v>18</v>
      </c>
      <c r="C21" s="20" t="s">
        <v>106</v>
      </c>
      <c r="D21" s="20" t="s">
        <v>83</v>
      </c>
      <c r="E21" s="31">
        <f t="shared" si="6"/>
        <v>3.91</v>
      </c>
      <c r="F21" s="22" t="s">
        <v>19</v>
      </c>
      <c r="G21" s="43"/>
      <c r="H21" s="42">
        <f t="shared" si="0"/>
        <v>0</v>
      </c>
      <c r="I21" s="43">
        <v>48</v>
      </c>
      <c r="J21" s="42">
        <f t="shared" si="1"/>
        <v>187.68</v>
      </c>
      <c r="K21" s="43">
        <v>48</v>
      </c>
      <c r="L21" s="42">
        <f t="shared" si="2"/>
        <v>187.68</v>
      </c>
      <c r="M21" s="43"/>
      <c r="N21" s="42">
        <f t="shared" si="3"/>
        <v>0</v>
      </c>
      <c r="O21" s="43"/>
      <c r="P21" s="67">
        <f t="shared" si="4"/>
        <v>0</v>
      </c>
    </row>
    <row r="22" spans="2:16" ht="32.25" customHeight="1" x14ac:dyDescent="0.3">
      <c r="B22" s="56">
        <v>19</v>
      </c>
      <c r="C22" s="20" t="s">
        <v>107</v>
      </c>
      <c r="D22" s="20" t="s">
        <v>83</v>
      </c>
      <c r="E22" s="31">
        <f t="shared" si="6"/>
        <v>3.91</v>
      </c>
      <c r="F22" s="22" t="s">
        <v>19</v>
      </c>
      <c r="G22" s="43"/>
      <c r="H22" s="42">
        <f t="shared" si="0"/>
        <v>0</v>
      </c>
      <c r="I22" s="43">
        <v>48</v>
      </c>
      <c r="J22" s="42">
        <f t="shared" si="1"/>
        <v>187.68</v>
      </c>
      <c r="K22" s="43">
        <v>48</v>
      </c>
      <c r="L22" s="42">
        <f t="shared" si="2"/>
        <v>187.68</v>
      </c>
      <c r="M22" s="43"/>
      <c r="N22" s="42">
        <f t="shared" si="3"/>
        <v>0</v>
      </c>
      <c r="O22" s="43"/>
      <c r="P22" s="67">
        <f t="shared" si="4"/>
        <v>0</v>
      </c>
    </row>
    <row r="23" spans="2:16" ht="32.25" customHeight="1" x14ac:dyDescent="0.3">
      <c r="B23" s="56">
        <v>20</v>
      </c>
      <c r="C23" s="20" t="s">
        <v>108</v>
      </c>
      <c r="D23" s="20" t="s">
        <v>83</v>
      </c>
      <c r="E23" s="31">
        <f t="shared" si="6"/>
        <v>3.91</v>
      </c>
      <c r="F23" s="22" t="s">
        <v>19</v>
      </c>
      <c r="G23" s="43"/>
      <c r="H23" s="42">
        <f t="shared" si="0"/>
        <v>0</v>
      </c>
      <c r="I23" s="43">
        <v>48</v>
      </c>
      <c r="J23" s="42">
        <f t="shared" si="1"/>
        <v>187.68</v>
      </c>
      <c r="K23" s="43">
        <v>48</v>
      </c>
      <c r="L23" s="42">
        <f t="shared" si="2"/>
        <v>187.68</v>
      </c>
      <c r="M23" s="43"/>
      <c r="N23" s="42">
        <f t="shared" si="3"/>
        <v>0</v>
      </c>
      <c r="O23" s="43"/>
      <c r="P23" s="67">
        <f t="shared" si="4"/>
        <v>0</v>
      </c>
    </row>
    <row r="24" spans="2:16" ht="32.25" customHeight="1" x14ac:dyDescent="0.3">
      <c r="B24" s="56">
        <v>21</v>
      </c>
      <c r="C24" s="20" t="s">
        <v>109</v>
      </c>
      <c r="D24" s="20" t="s">
        <v>83</v>
      </c>
      <c r="E24" s="31">
        <f t="shared" si="6"/>
        <v>3.91</v>
      </c>
      <c r="F24" s="22" t="s">
        <v>19</v>
      </c>
      <c r="G24" s="43"/>
      <c r="H24" s="42">
        <f t="shared" si="0"/>
        <v>0</v>
      </c>
      <c r="I24" s="43">
        <v>48</v>
      </c>
      <c r="J24" s="42">
        <f t="shared" si="1"/>
        <v>187.68</v>
      </c>
      <c r="K24" s="43">
        <v>48</v>
      </c>
      <c r="L24" s="42">
        <f t="shared" si="2"/>
        <v>187.68</v>
      </c>
      <c r="M24" s="43"/>
      <c r="N24" s="42">
        <f t="shared" si="3"/>
        <v>0</v>
      </c>
      <c r="O24" s="43"/>
      <c r="P24" s="67">
        <f t="shared" si="4"/>
        <v>0</v>
      </c>
    </row>
    <row r="25" spans="2:16" ht="49.5" customHeight="1" x14ac:dyDescent="0.3">
      <c r="B25" s="56">
        <v>22</v>
      </c>
      <c r="C25" s="20" t="s">
        <v>30</v>
      </c>
      <c r="D25" s="20" t="s">
        <v>83</v>
      </c>
      <c r="E25" s="31">
        <v>108</v>
      </c>
      <c r="F25" s="22" t="s">
        <v>19</v>
      </c>
      <c r="G25" s="43"/>
      <c r="H25" s="42">
        <f t="shared" si="0"/>
        <v>0</v>
      </c>
      <c r="I25" s="43">
        <v>48</v>
      </c>
      <c r="J25" s="42">
        <f t="shared" si="1"/>
        <v>5184</v>
      </c>
      <c r="K25" s="43">
        <v>48</v>
      </c>
      <c r="L25" s="42">
        <f t="shared" si="2"/>
        <v>5184</v>
      </c>
      <c r="M25" s="43"/>
      <c r="N25" s="42">
        <f t="shared" si="3"/>
        <v>0</v>
      </c>
      <c r="O25" s="43"/>
      <c r="P25" s="67">
        <f t="shared" si="4"/>
        <v>0</v>
      </c>
    </row>
    <row r="26" spans="2:16" ht="60" x14ac:dyDescent="0.3">
      <c r="B26" s="56">
        <v>23</v>
      </c>
      <c r="C26" s="20" t="s">
        <v>36</v>
      </c>
      <c r="D26" s="20" t="s">
        <v>84</v>
      </c>
      <c r="E26" s="31">
        <v>1</v>
      </c>
      <c r="F26" s="22" t="s">
        <v>19</v>
      </c>
      <c r="G26" s="43"/>
      <c r="H26" s="42">
        <f t="shared" si="0"/>
        <v>0</v>
      </c>
      <c r="I26" s="43">
        <v>55</v>
      </c>
      <c r="J26" s="42">
        <f t="shared" si="1"/>
        <v>55</v>
      </c>
      <c r="K26" s="43">
        <v>55</v>
      </c>
      <c r="L26" s="42">
        <f t="shared" si="2"/>
        <v>55</v>
      </c>
      <c r="M26" s="43"/>
      <c r="N26" s="42">
        <f t="shared" si="3"/>
        <v>0</v>
      </c>
      <c r="O26" s="43"/>
      <c r="P26" s="67">
        <f t="shared" si="4"/>
        <v>0</v>
      </c>
    </row>
    <row r="27" spans="2:16" ht="30" x14ac:dyDescent="0.3">
      <c r="B27" s="56">
        <v>24</v>
      </c>
      <c r="C27" s="20" t="s">
        <v>110</v>
      </c>
      <c r="D27" s="20" t="s">
        <v>42</v>
      </c>
      <c r="E27" s="31">
        <f>4110*0.81</f>
        <v>3329.1000000000004</v>
      </c>
      <c r="F27" s="22" t="s">
        <v>18</v>
      </c>
      <c r="G27" s="43"/>
      <c r="H27" s="42">
        <f t="shared" si="0"/>
        <v>0</v>
      </c>
      <c r="I27" s="43">
        <v>0.57999999999999996</v>
      </c>
      <c r="J27" s="42">
        <f t="shared" si="1"/>
        <v>1930.8780000000002</v>
      </c>
      <c r="K27" s="43">
        <v>0.57999999999999996</v>
      </c>
      <c r="L27" s="42">
        <f t="shared" si="2"/>
        <v>1930.8780000000002</v>
      </c>
      <c r="M27" s="43"/>
      <c r="N27" s="42">
        <f t="shared" si="3"/>
        <v>0</v>
      </c>
      <c r="O27" s="43"/>
      <c r="P27" s="67">
        <f t="shared" si="4"/>
        <v>0</v>
      </c>
    </row>
    <row r="28" spans="2:16" ht="30" x14ac:dyDescent="0.3">
      <c r="B28" s="56">
        <v>25</v>
      </c>
      <c r="C28" s="20" t="s">
        <v>111</v>
      </c>
      <c r="D28" s="20" t="s">
        <v>42</v>
      </c>
      <c r="E28" s="31">
        <f>4110*0.13</f>
        <v>534.30000000000007</v>
      </c>
      <c r="F28" s="22" t="s">
        <v>18</v>
      </c>
      <c r="G28" s="43"/>
      <c r="H28" s="42">
        <f t="shared" si="0"/>
        <v>0</v>
      </c>
      <c r="I28" s="43">
        <v>0.8</v>
      </c>
      <c r="J28" s="42">
        <f t="shared" si="1"/>
        <v>427.44000000000005</v>
      </c>
      <c r="K28" s="43">
        <v>0.8</v>
      </c>
      <c r="L28" s="42">
        <f t="shared" si="2"/>
        <v>427.44000000000005</v>
      </c>
      <c r="M28" s="43"/>
      <c r="N28" s="42">
        <f t="shared" si="3"/>
        <v>0</v>
      </c>
      <c r="O28" s="43"/>
      <c r="P28" s="67">
        <f t="shared" si="4"/>
        <v>0</v>
      </c>
    </row>
    <row r="29" spans="2:16" ht="30" x14ac:dyDescent="0.3">
      <c r="B29" s="56">
        <v>26</v>
      </c>
      <c r="C29" s="20" t="s">
        <v>112</v>
      </c>
      <c r="D29" s="20" t="s">
        <v>42</v>
      </c>
      <c r="E29" s="31">
        <f>4110*0.05</f>
        <v>205.5</v>
      </c>
      <c r="F29" s="22" t="s">
        <v>18</v>
      </c>
      <c r="G29" s="43"/>
      <c r="H29" s="42">
        <f t="shared" si="0"/>
        <v>0</v>
      </c>
      <c r="I29" s="43">
        <v>0.8</v>
      </c>
      <c r="J29" s="42">
        <f t="shared" si="1"/>
        <v>164.4</v>
      </c>
      <c r="K29" s="43">
        <v>0.8</v>
      </c>
      <c r="L29" s="42">
        <f t="shared" si="2"/>
        <v>164.4</v>
      </c>
      <c r="M29" s="43"/>
      <c r="N29" s="42">
        <f t="shared" si="3"/>
        <v>0</v>
      </c>
      <c r="O29" s="43"/>
      <c r="P29" s="67">
        <f t="shared" si="4"/>
        <v>0</v>
      </c>
    </row>
    <row r="30" spans="2:16" ht="30" x14ac:dyDescent="0.3">
      <c r="B30" s="56">
        <v>27</v>
      </c>
      <c r="C30" s="20" t="s">
        <v>113</v>
      </c>
      <c r="D30" s="20" t="s">
        <v>42</v>
      </c>
      <c r="E30" s="31">
        <f>4110*0.03</f>
        <v>123.3</v>
      </c>
      <c r="F30" s="22" t="s">
        <v>18</v>
      </c>
      <c r="G30" s="43"/>
      <c r="H30" s="42">
        <f t="shared" si="0"/>
        <v>0</v>
      </c>
      <c r="I30" s="43">
        <v>0.8</v>
      </c>
      <c r="J30" s="42">
        <f t="shared" si="1"/>
        <v>98.64</v>
      </c>
      <c r="K30" s="43">
        <v>0.8</v>
      </c>
      <c r="L30" s="42">
        <f t="shared" si="2"/>
        <v>98.64</v>
      </c>
      <c r="M30" s="43"/>
      <c r="N30" s="42">
        <f t="shared" si="3"/>
        <v>0</v>
      </c>
      <c r="O30" s="43"/>
      <c r="P30" s="67">
        <f t="shared" si="4"/>
        <v>0</v>
      </c>
    </row>
    <row r="31" spans="2:16" ht="30" x14ac:dyDescent="0.3">
      <c r="B31" s="56">
        <v>28</v>
      </c>
      <c r="C31" s="20" t="s">
        <v>114</v>
      </c>
      <c r="D31" s="20" t="s">
        <v>42</v>
      </c>
      <c r="E31" s="31">
        <f t="shared" ref="E31:E36" si="7">4110*0.01</f>
        <v>41.1</v>
      </c>
      <c r="F31" s="22" t="s">
        <v>18</v>
      </c>
      <c r="G31" s="43"/>
      <c r="H31" s="42">
        <f t="shared" si="0"/>
        <v>0</v>
      </c>
      <c r="I31" s="43">
        <v>0.8</v>
      </c>
      <c r="J31" s="42">
        <f t="shared" si="1"/>
        <v>32.880000000000003</v>
      </c>
      <c r="K31" s="43">
        <v>0.8</v>
      </c>
      <c r="L31" s="42">
        <f t="shared" si="2"/>
        <v>32.880000000000003</v>
      </c>
      <c r="M31" s="43"/>
      <c r="N31" s="42">
        <f t="shared" si="3"/>
        <v>0</v>
      </c>
      <c r="O31" s="43"/>
      <c r="P31" s="67">
        <f t="shared" si="4"/>
        <v>0</v>
      </c>
    </row>
    <row r="32" spans="2:16" ht="30" x14ac:dyDescent="0.3">
      <c r="B32" s="56">
        <v>29</v>
      </c>
      <c r="C32" s="20" t="s">
        <v>115</v>
      </c>
      <c r="D32" s="20" t="s">
        <v>42</v>
      </c>
      <c r="E32" s="31">
        <f t="shared" si="7"/>
        <v>41.1</v>
      </c>
      <c r="F32" s="22" t="s">
        <v>18</v>
      </c>
      <c r="G32" s="43"/>
      <c r="H32" s="42">
        <f t="shared" si="0"/>
        <v>0</v>
      </c>
      <c r="I32" s="43">
        <v>0.8</v>
      </c>
      <c r="J32" s="42">
        <f t="shared" si="1"/>
        <v>32.880000000000003</v>
      </c>
      <c r="K32" s="43">
        <v>0.8</v>
      </c>
      <c r="L32" s="42">
        <f t="shared" si="2"/>
        <v>32.880000000000003</v>
      </c>
      <c r="M32" s="43"/>
      <c r="N32" s="42">
        <f t="shared" si="3"/>
        <v>0</v>
      </c>
      <c r="O32" s="43"/>
      <c r="P32" s="67">
        <f t="shared" si="4"/>
        <v>0</v>
      </c>
    </row>
    <row r="33" spans="2:16" ht="45" x14ac:dyDescent="0.3">
      <c r="B33" s="56">
        <v>30</v>
      </c>
      <c r="C33" s="20" t="s">
        <v>116</v>
      </c>
      <c r="D33" s="20" t="s">
        <v>42</v>
      </c>
      <c r="E33" s="31">
        <f t="shared" si="7"/>
        <v>41.1</v>
      </c>
      <c r="F33" s="22" t="s">
        <v>18</v>
      </c>
      <c r="G33" s="43"/>
      <c r="H33" s="42">
        <f t="shared" si="0"/>
        <v>0</v>
      </c>
      <c r="I33" s="43">
        <v>0.8</v>
      </c>
      <c r="J33" s="42">
        <f t="shared" si="1"/>
        <v>32.880000000000003</v>
      </c>
      <c r="K33" s="43">
        <v>0.8</v>
      </c>
      <c r="L33" s="42">
        <f t="shared" si="2"/>
        <v>32.880000000000003</v>
      </c>
      <c r="M33" s="43"/>
      <c r="N33" s="42">
        <f t="shared" si="3"/>
        <v>0</v>
      </c>
      <c r="O33" s="43"/>
      <c r="P33" s="67">
        <f t="shared" si="4"/>
        <v>0</v>
      </c>
    </row>
    <row r="34" spans="2:16" ht="30" x14ac:dyDescent="0.3">
      <c r="B34" s="56">
        <v>31</v>
      </c>
      <c r="C34" s="20" t="s">
        <v>117</v>
      </c>
      <c r="D34" s="20" t="s">
        <v>42</v>
      </c>
      <c r="E34" s="31">
        <f t="shared" si="7"/>
        <v>41.1</v>
      </c>
      <c r="F34" s="22" t="s">
        <v>18</v>
      </c>
      <c r="G34" s="43"/>
      <c r="H34" s="42">
        <f t="shared" si="0"/>
        <v>0</v>
      </c>
      <c r="I34" s="43">
        <v>0.8</v>
      </c>
      <c r="J34" s="42">
        <f t="shared" si="1"/>
        <v>32.880000000000003</v>
      </c>
      <c r="K34" s="43">
        <v>0.8</v>
      </c>
      <c r="L34" s="42">
        <f t="shared" si="2"/>
        <v>32.880000000000003</v>
      </c>
      <c r="M34" s="43"/>
      <c r="N34" s="42">
        <f t="shared" si="3"/>
        <v>0</v>
      </c>
      <c r="O34" s="43"/>
      <c r="P34" s="67">
        <f t="shared" si="4"/>
        <v>0</v>
      </c>
    </row>
    <row r="35" spans="2:16" ht="45" x14ac:dyDescent="0.3">
      <c r="B35" s="56">
        <v>32</v>
      </c>
      <c r="C35" s="20" t="s">
        <v>118</v>
      </c>
      <c r="D35" s="20" t="s">
        <v>42</v>
      </c>
      <c r="E35" s="31">
        <f t="shared" si="7"/>
        <v>41.1</v>
      </c>
      <c r="F35" s="22" t="s">
        <v>18</v>
      </c>
      <c r="G35" s="43"/>
      <c r="H35" s="42">
        <f t="shared" si="0"/>
        <v>0</v>
      </c>
      <c r="I35" s="43">
        <v>0.8</v>
      </c>
      <c r="J35" s="42">
        <f t="shared" si="1"/>
        <v>32.880000000000003</v>
      </c>
      <c r="K35" s="43">
        <v>0.8</v>
      </c>
      <c r="L35" s="42">
        <f t="shared" si="2"/>
        <v>32.880000000000003</v>
      </c>
      <c r="M35" s="43"/>
      <c r="N35" s="42">
        <f t="shared" si="3"/>
        <v>0</v>
      </c>
      <c r="O35" s="43"/>
      <c r="P35" s="67">
        <f t="shared" si="4"/>
        <v>0</v>
      </c>
    </row>
    <row r="36" spans="2:16" ht="45" x14ac:dyDescent="0.3">
      <c r="B36" s="56">
        <v>33</v>
      </c>
      <c r="C36" s="20" t="s">
        <v>119</v>
      </c>
      <c r="D36" s="20" t="s">
        <v>42</v>
      </c>
      <c r="E36" s="31">
        <f t="shared" si="7"/>
        <v>41.1</v>
      </c>
      <c r="F36" s="22" t="s">
        <v>18</v>
      </c>
      <c r="G36" s="43"/>
      <c r="H36" s="42">
        <f t="shared" si="0"/>
        <v>0</v>
      </c>
      <c r="I36" s="43">
        <v>0.8</v>
      </c>
      <c r="J36" s="42">
        <f t="shared" si="1"/>
        <v>32.880000000000003</v>
      </c>
      <c r="K36" s="43">
        <v>0.8</v>
      </c>
      <c r="L36" s="42">
        <f t="shared" si="2"/>
        <v>32.880000000000003</v>
      </c>
      <c r="M36" s="43"/>
      <c r="N36" s="42">
        <f t="shared" si="3"/>
        <v>0</v>
      </c>
      <c r="O36" s="43"/>
      <c r="P36" s="67">
        <f t="shared" si="4"/>
        <v>0</v>
      </c>
    </row>
    <row r="37" spans="2:16" ht="29.25" customHeight="1" x14ac:dyDescent="0.3">
      <c r="B37" s="56">
        <v>34</v>
      </c>
      <c r="C37" s="20" t="s">
        <v>31</v>
      </c>
      <c r="D37" s="20" t="s">
        <v>42</v>
      </c>
      <c r="E37" s="31">
        <v>1011</v>
      </c>
      <c r="F37" s="22" t="s">
        <v>18</v>
      </c>
      <c r="G37" s="43"/>
      <c r="H37" s="42">
        <f t="shared" si="0"/>
        <v>0</v>
      </c>
      <c r="I37" s="43">
        <v>0.8</v>
      </c>
      <c r="J37" s="42">
        <f t="shared" si="1"/>
        <v>808.80000000000007</v>
      </c>
      <c r="K37" s="43">
        <v>0.8</v>
      </c>
      <c r="L37" s="42">
        <f t="shared" si="2"/>
        <v>808.80000000000007</v>
      </c>
      <c r="M37" s="43"/>
      <c r="N37" s="42">
        <f t="shared" si="3"/>
        <v>0</v>
      </c>
      <c r="O37" s="43"/>
      <c r="P37" s="67">
        <f t="shared" si="4"/>
        <v>0</v>
      </c>
    </row>
    <row r="38" spans="2:16" ht="15.75" thickBot="1" x14ac:dyDescent="0.35">
      <c r="B38" s="56">
        <v>35</v>
      </c>
      <c r="C38" s="20" t="s">
        <v>20</v>
      </c>
      <c r="D38" s="19"/>
      <c r="E38" s="31">
        <v>35988</v>
      </c>
      <c r="F38" s="22" t="s">
        <v>21</v>
      </c>
      <c r="G38" s="43"/>
      <c r="H38" s="42">
        <f t="shared" ref="H38" si="8">E38*G38</f>
        <v>0</v>
      </c>
      <c r="I38" s="43">
        <v>0.39</v>
      </c>
      <c r="J38" s="42">
        <f t="shared" si="1"/>
        <v>14035.32</v>
      </c>
      <c r="K38" s="43">
        <v>0.39</v>
      </c>
      <c r="L38" s="42">
        <f t="shared" si="2"/>
        <v>14035.32</v>
      </c>
      <c r="M38" s="43"/>
      <c r="N38" s="42">
        <f t="shared" si="3"/>
        <v>0</v>
      </c>
      <c r="O38" s="43"/>
      <c r="P38" s="67">
        <f t="shared" si="4"/>
        <v>0</v>
      </c>
    </row>
    <row r="39" spans="2:16" s="15" customFormat="1" ht="33" customHeight="1" thickTop="1" thickBot="1" x14ac:dyDescent="0.35">
      <c r="B39" s="44"/>
      <c r="C39" s="45"/>
      <c r="E39" s="46"/>
      <c r="G39" s="47"/>
      <c r="H39" s="68">
        <f>SUM(H4:H38)</f>
        <v>0</v>
      </c>
      <c r="I39" s="69"/>
      <c r="J39" s="68">
        <f>SUM(J4:J38)</f>
        <v>148742.00799999997</v>
      </c>
      <c r="K39" s="69"/>
      <c r="L39" s="68">
        <f>SUM(L4:L38)</f>
        <v>148742.00799999997</v>
      </c>
      <c r="M39" s="69"/>
      <c r="N39" s="68">
        <f>SUM(N4:N38)</f>
        <v>0</v>
      </c>
      <c r="O39" s="69"/>
      <c r="P39" s="68">
        <f>SUM(P4:P38)</f>
        <v>0</v>
      </c>
    </row>
    <row r="40" spans="2:16" s="15" customFormat="1" ht="15.75" thickTop="1" x14ac:dyDescent="0.3">
      <c r="B40" s="44"/>
      <c r="C40" s="45"/>
      <c r="E40" s="46"/>
      <c r="G40" s="47"/>
      <c r="H40" s="47"/>
      <c r="I40" s="47"/>
      <c r="J40" s="47"/>
      <c r="K40" s="47"/>
      <c r="L40" s="47"/>
      <c r="M40" s="47"/>
      <c r="N40" s="47"/>
      <c r="O40" s="47"/>
      <c r="P40" s="47"/>
    </row>
    <row r="210" spans="2:16" x14ac:dyDescent="0.3">
      <c r="B210" s="36"/>
      <c r="C210" s="3"/>
      <c r="D210" s="30"/>
      <c r="E210" s="15"/>
      <c r="F210" s="14"/>
      <c r="P210" s="3"/>
    </row>
    <row r="211" spans="2:16" x14ac:dyDescent="0.3">
      <c r="B211" s="36"/>
      <c r="C211" s="3"/>
      <c r="D211" s="30"/>
      <c r="E211" s="15"/>
      <c r="F211" s="14"/>
      <c r="P211" s="3"/>
    </row>
    <row r="212" spans="2:16" x14ac:dyDescent="0.3">
      <c r="B212" s="36"/>
      <c r="C212" s="3"/>
      <c r="D212" s="30"/>
      <c r="E212" s="15"/>
      <c r="F212" s="14"/>
      <c r="P212" s="3"/>
    </row>
    <row r="213" spans="2:16" x14ac:dyDescent="0.3">
      <c r="B213" s="36"/>
      <c r="C213" s="3"/>
      <c r="D213" s="30"/>
      <c r="E213" s="15"/>
      <c r="F213" s="14"/>
      <c r="P213" s="3"/>
    </row>
    <row r="214" spans="2:16" x14ac:dyDescent="0.3">
      <c r="B214" s="36"/>
      <c r="C214" s="3"/>
      <c r="D214" s="30"/>
      <c r="E214" s="15"/>
      <c r="F214" s="14"/>
      <c r="P214" s="3"/>
    </row>
    <row r="215" spans="2:16" x14ac:dyDescent="0.3">
      <c r="B215" s="36"/>
      <c r="C215" s="3"/>
      <c r="D215" s="30"/>
      <c r="E215" s="15"/>
      <c r="F215" s="14"/>
      <c r="P215" s="3"/>
    </row>
    <row r="216" spans="2:16" x14ac:dyDescent="0.3">
      <c r="B216" s="36"/>
      <c r="C216" s="3"/>
      <c r="D216" s="30"/>
      <c r="E216" s="15"/>
      <c r="F216" s="14"/>
      <c r="P216" s="3"/>
    </row>
    <row r="217" spans="2:16" x14ac:dyDescent="0.3">
      <c r="B217" s="36"/>
      <c r="C217" s="3"/>
      <c r="D217" s="30"/>
      <c r="E217" s="15"/>
      <c r="F217" s="14"/>
      <c r="P217" s="3"/>
    </row>
    <row r="218" spans="2:16" x14ac:dyDescent="0.3">
      <c r="B218" s="36"/>
      <c r="C218" s="3"/>
      <c r="D218" s="30"/>
      <c r="E218" s="15"/>
      <c r="F218" s="14"/>
      <c r="P218" s="3"/>
    </row>
    <row r="219" spans="2:16" x14ac:dyDescent="0.3">
      <c r="B219" s="36"/>
      <c r="C219" s="3"/>
      <c r="D219" s="30"/>
      <c r="E219" s="15"/>
      <c r="F219" s="14"/>
      <c r="P219" s="3"/>
    </row>
    <row r="220" spans="2:16" x14ac:dyDescent="0.3">
      <c r="B220" s="36"/>
      <c r="C220" s="3"/>
      <c r="D220" s="30"/>
      <c r="E220" s="15"/>
      <c r="F220" s="14"/>
      <c r="P220" s="3"/>
    </row>
    <row r="221" spans="2:16" x14ac:dyDescent="0.3">
      <c r="B221" s="36"/>
      <c r="C221" s="3"/>
      <c r="D221" s="30"/>
      <c r="E221" s="15"/>
      <c r="F221" s="14"/>
      <c r="P221" s="3"/>
    </row>
    <row r="222" spans="2:16" x14ac:dyDescent="0.3">
      <c r="B222" s="36"/>
      <c r="C222" s="3"/>
      <c r="D222" s="30"/>
      <c r="E222" s="15"/>
      <c r="F222" s="14"/>
      <c r="P222" s="3"/>
    </row>
    <row r="223" spans="2:16" x14ac:dyDescent="0.3">
      <c r="B223" s="36"/>
      <c r="C223" s="3"/>
      <c r="D223" s="30"/>
      <c r="E223" s="15"/>
      <c r="F223" s="14"/>
      <c r="P223" s="3"/>
    </row>
    <row r="224" spans="2:16" x14ac:dyDescent="0.3">
      <c r="B224" s="36"/>
      <c r="C224" s="3"/>
      <c r="D224" s="30"/>
      <c r="E224" s="15"/>
      <c r="F224" s="14"/>
      <c r="P224" s="3"/>
    </row>
    <row r="225" spans="2:16" x14ac:dyDescent="0.3">
      <c r="B225" s="36"/>
      <c r="C225" s="3"/>
      <c r="D225" s="30"/>
      <c r="E225" s="15"/>
      <c r="F225" s="14"/>
      <c r="P225" s="3"/>
    </row>
    <row r="226" spans="2:16" x14ac:dyDescent="0.3">
      <c r="B226" s="36"/>
      <c r="C226" s="3"/>
      <c r="D226" s="30"/>
      <c r="E226" s="15"/>
      <c r="F226" s="14"/>
      <c r="P226" s="3"/>
    </row>
    <row r="227" spans="2:16" x14ac:dyDescent="0.3">
      <c r="B227" s="36"/>
      <c r="C227" s="3"/>
      <c r="D227" s="30"/>
      <c r="E227" s="15"/>
      <c r="F227" s="14"/>
      <c r="P227" s="3"/>
    </row>
    <row r="228" spans="2:16" x14ac:dyDescent="0.3">
      <c r="B228" s="36"/>
      <c r="C228" s="3"/>
      <c r="D228" s="30"/>
      <c r="E228" s="15"/>
      <c r="F228" s="14"/>
      <c r="P228" s="3"/>
    </row>
    <row r="229" spans="2:16" x14ac:dyDescent="0.3">
      <c r="B229" s="36"/>
      <c r="C229" s="3"/>
      <c r="D229" s="30"/>
      <c r="E229" s="15"/>
      <c r="F229" s="14"/>
      <c r="P229" s="3"/>
    </row>
    <row r="230" spans="2:16" x14ac:dyDescent="0.3">
      <c r="B230" s="36"/>
      <c r="C230" s="3"/>
      <c r="D230" s="30"/>
      <c r="E230" s="15"/>
      <c r="F230" s="14"/>
      <c r="P230" s="3"/>
    </row>
    <row r="231" spans="2:16" x14ac:dyDescent="0.3">
      <c r="B231" s="36"/>
      <c r="C231" s="3"/>
      <c r="D231" s="30"/>
      <c r="E231" s="15"/>
      <c r="F231" s="14"/>
      <c r="P231" s="3"/>
    </row>
    <row r="232" spans="2:16" x14ac:dyDescent="0.3">
      <c r="B232" s="36"/>
      <c r="C232" s="3"/>
      <c r="D232" s="30"/>
      <c r="E232" s="15"/>
      <c r="F232" s="14"/>
      <c r="P232" s="3"/>
    </row>
    <row r="233" spans="2:16" x14ac:dyDescent="0.3">
      <c r="B233" s="36"/>
      <c r="C233" s="3"/>
      <c r="D233" s="30"/>
      <c r="E233" s="15"/>
      <c r="F233" s="14"/>
      <c r="P233" s="3"/>
    </row>
    <row r="234" spans="2:16" x14ac:dyDescent="0.3">
      <c r="B234" s="36"/>
      <c r="C234" s="3"/>
      <c r="D234" s="30"/>
      <c r="E234" s="15"/>
      <c r="F234" s="14"/>
      <c r="P234" s="3"/>
    </row>
    <row r="235" spans="2:16" x14ac:dyDescent="0.3">
      <c r="B235" s="36"/>
      <c r="C235" s="3"/>
      <c r="D235" s="30"/>
      <c r="E235" s="15"/>
      <c r="F235" s="14"/>
      <c r="P235" s="3"/>
    </row>
    <row r="236" spans="2:16" x14ac:dyDescent="0.3">
      <c r="B236" s="36"/>
      <c r="C236" s="3"/>
      <c r="D236" s="30"/>
      <c r="E236" s="15"/>
      <c r="F236" s="14"/>
      <c r="P236" s="3"/>
    </row>
    <row r="237" spans="2:16" x14ac:dyDescent="0.3">
      <c r="B237" s="36"/>
      <c r="C237" s="3"/>
      <c r="D237" s="30"/>
      <c r="E237" s="15"/>
      <c r="F237" s="14"/>
      <c r="P237" s="3"/>
    </row>
    <row r="238" spans="2:16" x14ac:dyDescent="0.3">
      <c r="B238" s="36"/>
      <c r="C238" s="3"/>
      <c r="D238" s="30"/>
      <c r="E238" s="15"/>
      <c r="F238" s="14"/>
      <c r="P238" s="3"/>
    </row>
    <row r="239" spans="2:16" x14ac:dyDescent="0.3">
      <c r="B239" s="36"/>
      <c r="C239" s="3"/>
      <c r="D239" s="30"/>
      <c r="E239" s="15"/>
      <c r="F239" s="14"/>
      <c r="P239" s="3"/>
    </row>
    <row r="240" spans="2:16" x14ac:dyDescent="0.3">
      <c r="B240" s="36"/>
      <c r="C240" s="3"/>
      <c r="D240" s="30"/>
      <c r="E240" s="15"/>
      <c r="F240" s="14"/>
      <c r="P240" s="3"/>
    </row>
    <row r="241" spans="2:16" x14ac:dyDescent="0.3">
      <c r="B241" s="36"/>
      <c r="C241" s="3"/>
      <c r="D241" s="30"/>
      <c r="E241" s="15"/>
      <c r="F241" s="14"/>
      <c r="P241" s="3"/>
    </row>
    <row r="242" spans="2:16" x14ac:dyDescent="0.3">
      <c r="B242" s="36"/>
      <c r="C242" s="3"/>
      <c r="D242" s="30"/>
      <c r="E242" s="15"/>
      <c r="F242" s="14"/>
      <c r="P242" s="3"/>
    </row>
    <row r="243" spans="2:16" x14ac:dyDescent="0.3">
      <c r="B243" s="36"/>
      <c r="C243" s="3"/>
      <c r="D243" s="30"/>
      <c r="E243" s="15"/>
      <c r="F243" s="14"/>
      <c r="P243" s="3"/>
    </row>
    <row r="244" spans="2:16" x14ac:dyDescent="0.3">
      <c r="B244" s="36"/>
      <c r="C244" s="3"/>
      <c r="D244" s="30"/>
      <c r="E244" s="15"/>
      <c r="F244" s="14"/>
      <c r="P244" s="3"/>
    </row>
    <row r="245" spans="2:16" x14ac:dyDescent="0.3">
      <c r="B245" s="36"/>
      <c r="C245" s="3"/>
      <c r="D245" s="30"/>
      <c r="E245" s="15"/>
      <c r="F245" s="14"/>
      <c r="P245" s="3"/>
    </row>
    <row r="246" spans="2:16" x14ac:dyDescent="0.3">
      <c r="B246" s="36"/>
      <c r="C246" s="3"/>
      <c r="D246" s="30"/>
      <c r="E246" s="15"/>
      <c r="F246" s="14"/>
      <c r="P246" s="3"/>
    </row>
    <row r="247" spans="2:16" x14ac:dyDescent="0.3">
      <c r="B247" s="36"/>
      <c r="C247" s="3"/>
      <c r="D247" s="30"/>
      <c r="E247" s="15"/>
      <c r="F247" s="14"/>
      <c r="P247" s="3"/>
    </row>
    <row r="248" spans="2:16" x14ac:dyDescent="0.3">
      <c r="B248" s="36"/>
      <c r="C248" s="3"/>
      <c r="D248" s="30"/>
      <c r="E248" s="15"/>
      <c r="F248" s="14"/>
      <c r="P248" s="3"/>
    </row>
    <row r="249" spans="2:16" x14ac:dyDescent="0.3">
      <c r="B249" s="36"/>
      <c r="C249" s="3"/>
      <c r="D249" s="30"/>
      <c r="E249" s="15"/>
      <c r="F249" s="14"/>
      <c r="P249" s="3"/>
    </row>
    <row r="250" spans="2:16" x14ac:dyDescent="0.3">
      <c r="B250" s="36"/>
      <c r="C250" s="3"/>
      <c r="D250" s="30"/>
      <c r="E250" s="15"/>
      <c r="F250" s="14"/>
      <c r="P250" s="3"/>
    </row>
    <row r="251" spans="2:16" x14ac:dyDescent="0.3">
      <c r="B251" s="36"/>
      <c r="C251" s="3"/>
      <c r="D251" s="30"/>
      <c r="E251" s="15"/>
      <c r="F251" s="14"/>
      <c r="P251" s="3"/>
    </row>
    <row r="252" spans="2:16" x14ac:dyDescent="0.3">
      <c r="B252" s="36"/>
      <c r="C252" s="3"/>
      <c r="D252" s="30"/>
      <c r="E252" s="15"/>
      <c r="F252" s="14"/>
      <c r="P252" s="3"/>
    </row>
    <row r="253" spans="2:16" x14ac:dyDescent="0.3">
      <c r="B253" s="36"/>
      <c r="C253" s="3"/>
      <c r="D253" s="30"/>
      <c r="E253" s="15"/>
      <c r="F253" s="14"/>
      <c r="P253" s="3"/>
    </row>
    <row r="254" spans="2:16" x14ac:dyDescent="0.3">
      <c r="B254" s="36"/>
      <c r="C254" s="3"/>
      <c r="D254" s="30"/>
      <c r="E254" s="15"/>
      <c r="F254" s="14"/>
      <c r="P254" s="3"/>
    </row>
    <row r="255" spans="2:16" x14ac:dyDescent="0.3">
      <c r="B255" s="36"/>
      <c r="C255" s="3"/>
      <c r="D255" s="30"/>
      <c r="E255" s="15"/>
      <c r="F255" s="14"/>
      <c r="P255" s="3"/>
    </row>
    <row r="256" spans="2:16" x14ac:dyDescent="0.3">
      <c r="B256" s="36"/>
      <c r="C256" s="3"/>
      <c r="D256" s="30"/>
      <c r="E256" s="15"/>
      <c r="F256" s="14"/>
      <c r="P256" s="3"/>
    </row>
    <row r="257" spans="2:16" x14ac:dyDescent="0.3">
      <c r="B257" s="36"/>
      <c r="C257" s="3"/>
      <c r="D257" s="30"/>
      <c r="E257" s="15"/>
      <c r="F257" s="14"/>
      <c r="P257" s="3"/>
    </row>
  </sheetData>
  <mergeCells count="1">
    <mergeCell ref="G2:P2"/>
  </mergeCells>
  <pageMargins left="0.5" right="0.5" top="0.5" bottom="0.25" header="0.3" footer="0.3"/>
  <pageSetup scale="51" fitToHeight="0" orientation="landscape" r:id="rId1"/>
  <rowBreaks count="1" manualBreakCount="1">
    <brk id="38" max="7"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64543-F00A-4C2A-850D-B418A593AAAA}">
  <sheetPr>
    <pageSetUpPr fitToPage="1"/>
  </sheetPr>
  <dimension ref="A1:H225"/>
  <sheetViews>
    <sheetView showGridLines="0" zoomScaleNormal="100" workbookViewId="0">
      <pane ySplit="3" topLeftCell="A4" activePane="bottomLeft" state="frozen"/>
      <selection activeCell="A4" sqref="A4:B4"/>
      <selection pane="bottomLeft"/>
    </sheetView>
  </sheetViews>
  <sheetFormatPr defaultColWidth="9.140625" defaultRowHeight="15" x14ac:dyDescent="0.3"/>
  <cols>
    <col min="1" max="1" width="2.7109375" style="3" customWidth="1"/>
    <col min="2" max="2" width="10.140625" style="16" customWidth="1"/>
    <col min="3" max="3" width="40.42578125" style="21" customWidth="1"/>
    <col min="4" max="4" width="48.85546875" style="3" customWidth="1"/>
    <col min="5" max="5" width="18.7109375" style="5" customWidth="1"/>
    <col min="6" max="6" width="7.7109375" style="15" customWidth="1"/>
    <col min="7" max="7" width="12.140625" style="14" customWidth="1"/>
    <col min="8" max="8" width="13.28515625" style="14" customWidth="1"/>
    <col min="9" max="9" width="46" style="3" customWidth="1"/>
    <col min="10" max="10" width="20.7109375" style="3" customWidth="1"/>
    <col min="11" max="16384" width="9.140625" style="3"/>
  </cols>
  <sheetData>
    <row r="1" spans="1:8" x14ac:dyDescent="0.3">
      <c r="A1" s="2" t="s">
        <v>71</v>
      </c>
      <c r="D1" s="21"/>
    </row>
    <row r="2" spans="1:8" x14ac:dyDescent="0.3">
      <c r="E2" s="3"/>
      <c r="F2" s="3"/>
      <c r="G2" s="84"/>
      <c r="H2" s="84"/>
    </row>
    <row r="3" spans="1:8" ht="30" x14ac:dyDescent="0.3">
      <c r="B3" s="23" t="s">
        <v>24</v>
      </c>
      <c r="C3" s="24" t="s">
        <v>0</v>
      </c>
      <c r="D3" s="24" t="s">
        <v>8</v>
      </c>
      <c r="E3" s="25" t="s">
        <v>22</v>
      </c>
      <c r="F3" s="27" t="s">
        <v>1</v>
      </c>
      <c r="G3" s="26" t="s">
        <v>2</v>
      </c>
      <c r="H3" s="24" t="s">
        <v>23</v>
      </c>
    </row>
    <row r="4" spans="1:8" x14ac:dyDescent="0.3">
      <c r="B4" s="29" t="s">
        <v>121</v>
      </c>
      <c r="C4" s="20" t="s">
        <v>122</v>
      </c>
      <c r="D4" s="20"/>
      <c r="E4" s="31">
        <f>540232*0.81</f>
        <v>437587.92000000004</v>
      </c>
      <c r="F4" s="22" t="s">
        <v>18</v>
      </c>
      <c r="G4" s="4">
        <v>0.57999999999999996</v>
      </c>
      <c r="H4" s="67">
        <f>E4*G4</f>
        <v>253800.99360000002</v>
      </c>
    </row>
    <row r="5" spans="1:8" x14ac:dyDescent="0.3">
      <c r="B5" s="29" t="s">
        <v>132</v>
      </c>
      <c r="C5" s="20" t="s">
        <v>123</v>
      </c>
      <c r="D5" s="20"/>
      <c r="E5" s="31">
        <f>540232*0.13</f>
        <v>70230.16</v>
      </c>
      <c r="F5" s="22" t="s">
        <v>18</v>
      </c>
      <c r="G5" s="4">
        <v>0.8</v>
      </c>
      <c r="H5" s="67">
        <f t="shared" ref="H5:H13" si="0">E5*G5</f>
        <v>56184.128000000004</v>
      </c>
    </row>
    <row r="6" spans="1:8" x14ac:dyDescent="0.3">
      <c r="B6" s="29" t="s">
        <v>133</v>
      </c>
      <c r="C6" s="20" t="s">
        <v>124</v>
      </c>
      <c r="D6" s="20"/>
      <c r="E6" s="31">
        <f>540232*0.05</f>
        <v>27011.600000000002</v>
      </c>
      <c r="F6" s="22" t="s">
        <v>18</v>
      </c>
      <c r="G6" s="4">
        <v>0.8</v>
      </c>
      <c r="H6" s="67">
        <f t="shared" si="0"/>
        <v>21609.280000000002</v>
      </c>
    </row>
    <row r="7" spans="1:8" x14ac:dyDescent="0.3">
      <c r="B7" s="29" t="s">
        <v>134</v>
      </c>
      <c r="C7" s="20" t="s">
        <v>125</v>
      </c>
      <c r="D7" s="20"/>
      <c r="E7" s="31">
        <f>540232*0.03</f>
        <v>16206.96</v>
      </c>
      <c r="F7" s="22" t="s">
        <v>18</v>
      </c>
      <c r="G7" s="4">
        <v>0.8</v>
      </c>
      <c r="H7" s="67">
        <f t="shared" si="0"/>
        <v>12965.567999999999</v>
      </c>
    </row>
    <row r="8" spans="1:8" x14ac:dyDescent="0.3">
      <c r="B8" s="29" t="s">
        <v>135</v>
      </c>
      <c r="C8" s="20" t="s">
        <v>126</v>
      </c>
      <c r="D8" s="20"/>
      <c r="E8" s="31">
        <f t="shared" ref="E8:E13" si="1">540232*0.01</f>
        <v>5402.32</v>
      </c>
      <c r="F8" s="22" t="s">
        <v>18</v>
      </c>
      <c r="G8" s="4">
        <v>0.8</v>
      </c>
      <c r="H8" s="67">
        <f t="shared" si="0"/>
        <v>4321.8559999999998</v>
      </c>
    </row>
    <row r="9" spans="1:8" x14ac:dyDescent="0.3">
      <c r="B9" s="29" t="s">
        <v>136</v>
      </c>
      <c r="C9" s="20" t="s">
        <v>127</v>
      </c>
      <c r="D9" s="20"/>
      <c r="E9" s="31">
        <f t="shared" si="1"/>
        <v>5402.32</v>
      </c>
      <c r="F9" s="22" t="s">
        <v>18</v>
      </c>
      <c r="G9" s="4">
        <v>0.8</v>
      </c>
      <c r="H9" s="67">
        <f t="shared" si="0"/>
        <v>4321.8559999999998</v>
      </c>
    </row>
    <row r="10" spans="1:8" x14ac:dyDescent="0.3">
      <c r="B10" s="29" t="s">
        <v>137</v>
      </c>
      <c r="C10" s="20" t="s">
        <v>128</v>
      </c>
      <c r="D10" s="20"/>
      <c r="E10" s="31">
        <f t="shared" si="1"/>
        <v>5402.32</v>
      </c>
      <c r="F10" s="22" t="s">
        <v>18</v>
      </c>
      <c r="G10" s="4">
        <v>0.8</v>
      </c>
      <c r="H10" s="67">
        <f t="shared" si="0"/>
        <v>4321.8559999999998</v>
      </c>
    </row>
    <row r="11" spans="1:8" x14ac:dyDescent="0.3">
      <c r="B11" s="29" t="s">
        <v>138</v>
      </c>
      <c r="C11" s="20" t="s">
        <v>129</v>
      </c>
      <c r="D11" s="20"/>
      <c r="E11" s="31">
        <f t="shared" si="1"/>
        <v>5402.32</v>
      </c>
      <c r="F11" s="22" t="s">
        <v>18</v>
      </c>
      <c r="G11" s="4">
        <v>0.8</v>
      </c>
      <c r="H11" s="67">
        <f t="shared" si="0"/>
        <v>4321.8559999999998</v>
      </c>
    </row>
    <row r="12" spans="1:8" x14ac:dyDescent="0.3">
      <c r="B12" s="29" t="s">
        <v>139</v>
      </c>
      <c r="C12" s="20" t="s">
        <v>130</v>
      </c>
      <c r="D12" s="20"/>
      <c r="E12" s="31">
        <f t="shared" si="1"/>
        <v>5402.32</v>
      </c>
      <c r="F12" s="22" t="s">
        <v>18</v>
      </c>
      <c r="G12" s="4">
        <v>0.8</v>
      </c>
      <c r="H12" s="67">
        <f t="shared" si="0"/>
        <v>4321.8559999999998</v>
      </c>
    </row>
    <row r="13" spans="1:8" x14ac:dyDescent="0.3">
      <c r="B13" s="29" t="s">
        <v>140</v>
      </c>
      <c r="C13" s="20" t="s">
        <v>131</v>
      </c>
      <c r="D13" s="20"/>
      <c r="E13" s="31">
        <f t="shared" si="1"/>
        <v>5402.32</v>
      </c>
      <c r="F13" s="22" t="s">
        <v>18</v>
      </c>
      <c r="G13" s="4">
        <v>0.8</v>
      </c>
      <c r="H13" s="67">
        <f t="shared" si="0"/>
        <v>4321.8559999999998</v>
      </c>
    </row>
    <row r="14" spans="1:8" ht="60.75" thickBot="1" x14ac:dyDescent="0.35">
      <c r="B14" s="29" t="s">
        <v>141</v>
      </c>
      <c r="C14" s="20" t="s">
        <v>37</v>
      </c>
      <c r="D14" s="20" t="s">
        <v>76</v>
      </c>
      <c r="E14" s="31">
        <v>107021</v>
      </c>
      <c r="F14" s="22" t="s">
        <v>18</v>
      </c>
      <c r="G14" s="4">
        <v>0.8</v>
      </c>
      <c r="H14" s="67">
        <f>E14*G14</f>
        <v>85616.8</v>
      </c>
    </row>
    <row r="15" spans="1:8" ht="29.25" customHeight="1" thickTop="1" thickBot="1" x14ac:dyDescent="0.35">
      <c r="H15" s="68">
        <f>SUM(H4:H14)</f>
        <v>456107.90560000023</v>
      </c>
    </row>
    <row r="16" spans="1:8" ht="15.75" thickTop="1" x14ac:dyDescent="0.3"/>
    <row r="178" spans="2:8" x14ac:dyDescent="0.3">
      <c r="B178" s="21"/>
      <c r="C178" s="3"/>
      <c r="D178" s="5"/>
      <c r="E178" s="15"/>
      <c r="F178" s="14"/>
      <c r="H178" s="3"/>
    </row>
    <row r="179" spans="2:8" x14ac:dyDescent="0.3">
      <c r="B179" s="21"/>
      <c r="C179" s="3"/>
      <c r="D179" s="5"/>
      <c r="E179" s="15"/>
      <c r="F179" s="14"/>
      <c r="H179" s="3"/>
    </row>
    <row r="180" spans="2:8" x14ac:dyDescent="0.3">
      <c r="B180" s="21"/>
      <c r="C180" s="3"/>
      <c r="D180" s="5"/>
      <c r="E180" s="15"/>
      <c r="F180" s="14"/>
      <c r="H180" s="3"/>
    </row>
    <row r="181" spans="2:8" x14ac:dyDescent="0.3">
      <c r="B181" s="21"/>
      <c r="C181" s="3"/>
      <c r="D181" s="5"/>
      <c r="E181" s="15"/>
      <c r="F181" s="14"/>
      <c r="H181" s="3"/>
    </row>
    <row r="182" spans="2:8" x14ac:dyDescent="0.3">
      <c r="B182" s="21"/>
      <c r="C182" s="3"/>
      <c r="D182" s="5"/>
      <c r="E182" s="15"/>
      <c r="F182" s="14"/>
      <c r="H182" s="3"/>
    </row>
    <row r="183" spans="2:8" x14ac:dyDescent="0.3">
      <c r="B183" s="21"/>
      <c r="C183" s="3"/>
      <c r="D183" s="5"/>
      <c r="E183" s="15"/>
      <c r="F183" s="14"/>
      <c r="H183" s="3"/>
    </row>
    <row r="184" spans="2:8" x14ac:dyDescent="0.3">
      <c r="B184" s="21"/>
      <c r="C184" s="3"/>
      <c r="D184" s="5"/>
      <c r="E184" s="15"/>
      <c r="F184" s="14"/>
      <c r="H184" s="3"/>
    </row>
    <row r="185" spans="2:8" x14ac:dyDescent="0.3">
      <c r="B185" s="21"/>
      <c r="C185" s="3"/>
      <c r="D185" s="5"/>
      <c r="E185" s="15"/>
      <c r="F185" s="14"/>
      <c r="H185" s="3"/>
    </row>
    <row r="186" spans="2:8" x14ac:dyDescent="0.3">
      <c r="B186" s="21"/>
      <c r="C186" s="3"/>
      <c r="D186" s="5"/>
      <c r="E186" s="15"/>
      <c r="F186" s="14"/>
      <c r="H186" s="3"/>
    </row>
    <row r="187" spans="2:8" x14ac:dyDescent="0.3">
      <c r="B187" s="21"/>
      <c r="C187" s="3"/>
      <c r="D187" s="5"/>
      <c r="E187" s="15"/>
      <c r="F187" s="14"/>
      <c r="H187" s="3"/>
    </row>
    <row r="188" spans="2:8" x14ac:dyDescent="0.3">
      <c r="B188" s="21"/>
      <c r="C188" s="3"/>
      <c r="D188" s="5"/>
      <c r="E188" s="15"/>
      <c r="F188" s="14"/>
      <c r="H188" s="3"/>
    </row>
    <row r="189" spans="2:8" x14ac:dyDescent="0.3">
      <c r="B189" s="21"/>
      <c r="C189" s="3"/>
      <c r="D189" s="5"/>
      <c r="E189" s="15"/>
      <c r="F189" s="14"/>
      <c r="H189" s="3"/>
    </row>
    <row r="190" spans="2:8" x14ac:dyDescent="0.3">
      <c r="B190" s="21"/>
      <c r="C190" s="3"/>
      <c r="D190" s="5"/>
      <c r="E190" s="15"/>
      <c r="F190" s="14"/>
      <c r="H190" s="3"/>
    </row>
    <row r="191" spans="2:8" x14ac:dyDescent="0.3">
      <c r="B191" s="21"/>
      <c r="C191" s="3"/>
      <c r="D191" s="5"/>
      <c r="E191" s="15"/>
      <c r="F191" s="14"/>
      <c r="H191" s="3"/>
    </row>
    <row r="192" spans="2:8" x14ac:dyDescent="0.3">
      <c r="B192" s="21"/>
      <c r="C192" s="3"/>
      <c r="D192" s="5"/>
      <c r="E192" s="15"/>
      <c r="F192" s="14"/>
      <c r="H192" s="3"/>
    </row>
    <row r="193" spans="2:8" x14ac:dyDescent="0.3">
      <c r="B193" s="21"/>
      <c r="C193" s="3"/>
      <c r="D193" s="5"/>
      <c r="E193" s="15"/>
      <c r="F193" s="14"/>
      <c r="H193" s="3"/>
    </row>
    <row r="194" spans="2:8" x14ac:dyDescent="0.3">
      <c r="B194" s="21"/>
      <c r="C194" s="3"/>
      <c r="D194" s="5"/>
      <c r="E194" s="15"/>
      <c r="F194" s="14"/>
      <c r="H194" s="3"/>
    </row>
    <row r="195" spans="2:8" x14ac:dyDescent="0.3">
      <c r="B195" s="21"/>
      <c r="C195" s="3"/>
      <c r="D195" s="5"/>
      <c r="E195" s="15"/>
      <c r="F195" s="14"/>
      <c r="H195" s="3"/>
    </row>
    <row r="196" spans="2:8" x14ac:dyDescent="0.3">
      <c r="B196" s="21"/>
      <c r="C196" s="3"/>
      <c r="D196" s="5"/>
      <c r="E196" s="15"/>
      <c r="F196" s="14"/>
      <c r="H196" s="3"/>
    </row>
    <row r="197" spans="2:8" x14ac:dyDescent="0.3">
      <c r="B197" s="21"/>
      <c r="C197" s="3"/>
      <c r="D197" s="5"/>
      <c r="E197" s="15"/>
      <c r="F197" s="14"/>
      <c r="H197" s="3"/>
    </row>
    <row r="198" spans="2:8" x14ac:dyDescent="0.3">
      <c r="B198" s="21"/>
      <c r="C198" s="3"/>
      <c r="D198" s="5"/>
      <c r="E198" s="15"/>
      <c r="F198" s="14"/>
      <c r="H198" s="3"/>
    </row>
    <row r="199" spans="2:8" x14ac:dyDescent="0.3">
      <c r="B199" s="21"/>
      <c r="C199" s="3"/>
      <c r="D199" s="5"/>
      <c r="E199" s="15"/>
      <c r="F199" s="14"/>
      <c r="H199" s="3"/>
    </row>
    <row r="200" spans="2:8" x14ac:dyDescent="0.3">
      <c r="B200" s="21"/>
      <c r="C200" s="3"/>
      <c r="D200" s="5"/>
      <c r="E200" s="15"/>
      <c r="F200" s="14"/>
      <c r="H200" s="3"/>
    </row>
    <row r="201" spans="2:8" x14ac:dyDescent="0.3">
      <c r="B201" s="21"/>
      <c r="C201" s="3"/>
      <c r="D201" s="5"/>
      <c r="E201" s="15"/>
      <c r="F201" s="14"/>
      <c r="H201" s="3"/>
    </row>
    <row r="202" spans="2:8" x14ac:dyDescent="0.3">
      <c r="B202" s="21"/>
      <c r="C202" s="3"/>
      <c r="D202" s="5"/>
      <c r="E202" s="15"/>
      <c r="F202" s="14"/>
      <c r="H202" s="3"/>
    </row>
    <row r="203" spans="2:8" x14ac:dyDescent="0.3">
      <c r="B203" s="21"/>
      <c r="C203" s="3"/>
      <c r="D203" s="5"/>
      <c r="E203" s="15"/>
      <c r="F203" s="14"/>
      <c r="H203" s="3"/>
    </row>
    <row r="204" spans="2:8" x14ac:dyDescent="0.3">
      <c r="B204" s="21"/>
      <c r="C204" s="3"/>
      <c r="D204" s="5"/>
      <c r="E204" s="15"/>
      <c r="F204" s="14"/>
      <c r="H204" s="3"/>
    </row>
    <row r="205" spans="2:8" x14ac:dyDescent="0.3">
      <c r="B205" s="21"/>
      <c r="C205" s="3"/>
      <c r="D205" s="5"/>
      <c r="E205" s="15"/>
      <c r="F205" s="14"/>
      <c r="H205" s="3"/>
    </row>
    <row r="206" spans="2:8" x14ac:dyDescent="0.3">
      <c r="B206" s="21"/>
      <c r="C206" s="3"/>
      <c r="D206" s="5"/>
      <c r="E206" s="15"/>
      <c r="F206" s="14"/>
      <c r="H206" s="3"/>
    </row>
    <row r="207" spans="2:8" x14ac:dyDescent="0.3">
      <c r="B207" s="21"/>
      <c r="C207" s="3"/>
      <c r="D207" s="5"/>
      <c r="E207" s="15"/>
      <c r="F207" s="14"/>
      <c r="H207" s="3"/>
    </row>
    <row r="208" spans="2:8" x14ac:dyDescent="0.3">
      <c r="B208" s="21"/>
      <c r="C208" s="3"/>
      <c r="D208" s="5"/>
      <c r="E208" s="15"/>
      <c r="F208" s="14"/>
      <c r="H208" s="3"/>
    </row>
    <row r="209" spans="2:8" x14ac:dyDescent="0.3">
      <c r="B209" s="21"/>
      <c r="C209" s="3"/>
      <c r="D209" s="5"/>
      <c r="E209" s="15"/>
      <c r="F209" s="14"/>
      <c r="H209" s="3"/>
    </row>
    <row r="210" spans="2:8" x14ac:dyDescent="0.3">
      <c r="B210" s="21"/>
      <c r="C210" s="3"/>
      <c r="D210" s="5"/>
      <c r="E210" s="15"/>
      <c r="F210" s="14"/>
      <c r="H210" s="3"/>
    </row>
    <row r="211" spans="2:8" x14ac:dyDescent="0.3">
      <c r="B211" s="21"/>
      <c r="C211" s="3"/>
      <c r="D211" s="5"/>
      <c r="E211" s="15"/>
      <c r="F211" s="14"/>
      <c r="H211" s="3"/>
    </row>
    <row r="212" spans="2:8" x14ac:dyDescent="0.3">
      <c r="B212" s="21"/>
      <c r="C212" s="3"/>
      <c r="D212" s="5"/>
      <c r="E212" s="15"/>
      <c r="F212" s="14"/>
      <c r="H212" s="3"/>
    </row>
    <row r="213" spans="2:8" x14ac:dyDescent="0.3">
      <c r="B213" s="21"/>
      <c r="C213" s="3"/>
      <c r="D213" s="5"/>
      <c r="E213" s="15"/>
      <c r="F213" s="14"/>
      <c r="H213" s="3"/>
    </row>
    <row r="214" spans="2:8" x14ac:dyDescent="0.3">
      <c r="B214" s="21"/>
      <c r="C214" s="3"/>
      <c r="D214" s="5"/>
      <c r="E214" s="15"/>
      <c r="F214" s="14"/>
      <c r="H214" s="3"/>
    </row>
    <row r="215" spans="2:8" x14ac:dyDescent="0.3">
      <c r="B215" s="21"/>
      <c r="C215" s="3"/>
      <c r="D215" s="5"/>
      <c r="E215" s="15"/>
      <c r="F215" s="14"/>
      <c r="H215" s="3"/>
    </row>
    <row r="216" spans="2:8" x14ac:dyDescent="0.3">
      <c r="B216" s="21"/>
      <c r="C216" s="3"/>
      <c r="D216" s="5"/>
      <c r="E216" s="15"/>
      <c r="F216" s="14"/>
      <c r="H216" s="3"/>
    </row>
    <row r="217" spans="2:8" x14ac:dyDescent="0.3">
      <c r="B217" s="21"/>
      <c r="C217" s="3"/>
      <c r="D217" s="5"/>
      <c r="E217" s="15"/>
      <c r="F217" s="14"/>
      <c r="H217" s="3"/>
    </row>
    <row r="218" spans="2:8" x14ac:dyDescent="0.3">
      <c r="B218" s="21"/>
      <c r="C218" s="3"/>
      <c r="D218" s="5"/>
      <c r="E218" s="15"/>
      <c r="F218" s="14"/>
      <c r="H218" s="3"/>
    </row>
    <row r="219" spans="2:8" x14ac:dyDescent="0.3">
      <c r="B219" s="21"/>
      <c r="C219" s="3"/>
      <c r="D219" s="5"/>
      <c r="E219" s="15"/>
      <c r="F219" s="14"/>
      <c r="H219" s="3"/>
    </row>
    <row r="220" spans="2:8" x14ac:dyDescent="0.3">
      <c r="B220" s="21"/>
      <c r="C220" s="3"/>
      <c r="D220" s="5"/>
      <c r="E220" s="15"/>
      <c r="F220" s="14"/>
      <c r="H220" s="3"/>
    </row>
    <row r="221" spans="2:8" x14ac:dyDescent="0.3">
      <c r="B221" s="21"/>
      <c r="C221" s="3"/>
      <c r="D221" s="5"/>
      <c r="E221" s="15"/>
      <c r="F221" s="14"/>
      <c r="H221" s="3"/>
    </row>
    <row r="222" spans="2:8" x14ac:dyDescent="0.3">
      <c r="B222" s="21"/>
      <c r="C222" s="3"/>
      <c r="D222" s="5"/>
      <c r="E222" s="15"/>
      <c r="F222" s="14"/>
      <c r="H222" s="3"/>
    </row>
    <row r="223" spans="2:8" x14ac:dyDescent="0.3">
      <c r="B223" s="21"/>
      <c r="C223" s="3"/>
      <c r="D223" s="5"/>
      <c r="E223" s="15"/>
      <c r="F223" s="14"/>
      <c r="H223" s="3"/>
    </row>
    <row r="224" spans="2:8" x14ac:dyDescent="0.3">
      <c r="B224" s="21"/>
      <c r="C224" s="3"/>
      <c r="D224" s="5"/>
      <c r="E224" s="15"/>
      <c r="F224" s="14"/>
      <c r="H224" s="3"/>
    </row>
    <row r="225" spans="2:8" x14ac:dyDescent="0.3">
      <c r="B225" s="21"/>
      <c r="C225" s="3"/>
      <c r="D225" s="5"/>
      <c r="E225" s="15"/>
      <c r="F225" s="14"/>
      <c r="H225" s="3"/>
    </row>
  </sheetData>
  <mergeCells count="1">
    <mergeCell ref="G2:H2"/>
  </mergeCells>
  <phoneticPr fontId="19" type="noConversion"/>
  <pageMargins left="0.5" right="0.5" top="0.5" bottom="0.25" header="0.3" footer="0.3"/>
  <pageSetup scale="82" orientation="landscape" r:id="rId1"/>
  <rowBreaks count="1" manualBreakCount="1">
    <brk id="14"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D3C74-3655-4DEE-AB77-96A61C228B67}">
  <dimension ref="A1:H326"/>
  <sheetViews>
    <sheetView showGridLines="0" zoomScaleNormal="100" workbookViewId="0">
      <pane ySplit="3" topLeftCell="A4" activePane="bottomLeft" state="frozen"/>
      <selection activeCell="A4" sqref="A4:B4"/>
      <selection pane="bottomLeft" sqref="A1:H1"/>
    </sheetView>
  </sheetViews>
  <sheetFormatPr defaultColWidth="9.140625" defaultRowHeight="15" x14ac:dyDescent="0.3"/>
  <cols>
    <col min="1" max="1" width="2.7109375" style="3" customWidth="1"/>
    <col min="2" max="2" width="8.7109375" style="16" customWidth="1"/>
    <col min="3" max="3" width="33.85546875" style="21" customWidth="1"/>
    <col min="4" max="4" width="48.85546875" style="3" customWidth="1"/>
    <col min="5" max="5" width="12.5703125" style="5" customWidth="1"/>
    <col min="6" max="6" width="7.7109375" style="15" customWidth="1"/>
    <col min="7" max="7" width="12.140625" style="14" customWidth="1"/>
    <col min="8" max="8" width="20.7109375" style="3" customWidth="1"/>
    <col min="9" max="16384" width="9.140625" style="3"/>
  </cols>
  <sheetData>
    <row r="1" spans="1:8" x14ac:dyDescent="0.3">
      <c r="A1" s="85" t="s">
        <v>72</v>
      </c>
      <c r="B1" s="85"/>
      <c r="C1" s="85"/>
      <c r="D1" s="85"/>
      <c r="E1" s="85"/>
      <c r="F1" s="85"/>
      <c r="G1" s="85"/>
      <c r="H1" s="85"/>
    </row>
    <row r="2" spans="1:8" x14ac:dyDescent="0.3">
      <c r="B2" s="33"/>
      <c r="E2" s="3"/>
      <c r="F2" s="3"/>
      <c r="G2" s="32"/>
    </row>
    <row r="3" spans="1:8" ht="30" x14ac:dyDescent="0.3">
      <c r="B3" s="23" t="s">
        <v>24</v>
      </c>
      <c r="C3" s="24" t="s">
        <v>0</v>
      </c>
      <c r="D3" s="24" t="s">
        <v>8</v>
      </c>
      <c r="E3" s="25" t="s">
        <v>22</v>
      </c>
      <c r="F3" s="27" t="s">
        <v>1</v>
      </c>
      <c r="G3" s="26" t="s">
        <v>2</v>
      </c>
      <c r="H3" s="24" t="s">
        <v>23</v>
      </c>
    </row>
    <row r="4" spans="1:8" x14ac:dyDescent="0.3">
      <c r="B4" s="19">
        <v>47</v>
      </c>
      <c r="C4" s="20" t="s">
        <v>142</v>
      </c>
      <c r="D4" s="20"/>
      <c r="E4" s="28">
        <f>75000*0.81</f>
        <v>60750.000000000007</v>
      </c>
      <c r="F4" s="22" t="s">
        <v>38</v>
      </c>
      <c r="G4" s="4">
        <v>0.12</v>
      </c>
      <c r="H4" s="67">
        <f>E4*G4</f>
        <v>7290.0000000000009</v>
      </c>
    </row>
    <row r="5" spans="1:8" x14ac:dyDescent="0.3">
      <c r="B5" s="19">
        <v>48</v>
      </c>
      <c r="C5" s="20" t="s">
        <v>143</v>
      </c>
      <c r="D5" s="20"/>
      <c r="E5" s="28">
        <f>75000*0.13</f>
        <v>9750</v>
      </c>
      <c r="F5" s="22" t="s">
        <v>38</v>
      </c>
      <c r="G5" s="4">
        <v>0.22</v>
      </c>
      <c r="H5" s="67">
        <f t="shared" ref="H5:H13" si="0">E5*G5</f>
        <v>2145</v>
      </c>
    </row>
    <row r="6" spans="1:8" x14ac:dyDescent="0.3">
      <c r="B6" s="19">
        <v>49</v>
      </c>
      <c r="C6" s="20" t="s">
        <v>144</v>
      </c>
      <c r="D6" s="20"/>
      <c r="E6" s="28">
        <f>75000*0.05</f>
        <v>3750</v>
      </c>
      <c r="F6" s="22" t="s">
        <v>38</v>
      </c>
      <c r="G6" s="4">
        <v>0.22</v>
      </c>
      <c r="H6" s="67">
        <f t="shared" si="0"/>
        <v>825</v>
      </c>
    </row>
    <row r="7" spans="1:8" x14ac:dyDescent="0.3">
      <c r="B7" s="19">
        <v>50</v>
      </c>
      <c r="C7" s="20" t="s">
        <v>145</v>
      </c>
      <c r="D7" s="20"/>
      <c r="E7" s="28">
        <f>75000*0.03</f>
        <v>2250</v>
      </c>
      <c r="F7" s="22" t="s">
        <v>38</v>
      </c>
      <c r="G7" s="4">
        <v>0.2</v>
      </c>
      <c r="H7" s="67">
        <f t="shared" si="0"/>
        <v>450</v>
      </c>
    </row>
    <row r="8" spans="1:8" x14ac:dyDescent="0.3">
      <c r="B8" s="19">
        <v>51</v>
      </c>
      <c r="C8" s="20" t="s">
        <v>146</v>
      </c>
      <c r="D8" s="20"/>
      <c r="E8" s="28">
        <f t="shared" ref="E8:E13" si="1">75000*0.01</f>
        <v>750</v>
      </c>
      <c r="F8" s="22" t="s">
        <v>38</v>
      </c>
      <c r="G8" s="4">
        <v>0.2</v>
      </c>
      <c r="H8" s="67">
        <f t="shared" si="0"/>
        <v>150</v>
      </c>
    </row>
    <row r="9" spans="1:8" x14ac:dyDescent="0.3">
      <c r="B9" s="19">
        <v>52</v>
      </c>
      <c r="C9" s="20" t="s">
        <v>147</v>
      </c>
      <c r="D9" s="20"/>
      <c r="E9" s="28">
        <f t="shared" si="1"/>
        <v>750</v>
      </c>
      <c r="F9" s="22" t="s">
        <v>38</v>
      </c>
      <c r="G9" s="4">
        <v>0.26</v>
      </c>
      <c r="H9" s="67">
        <f t="shared" si="0"/>
        <v>195</v>
      </c>
    </row>
    <row r="10" spans="1:8" x14ac:dyDescent="0.3">
      <c r="B10" s="19">
        <v>53</v>
      </c>
      <c r="C10" s="20" t="s">
        <v>148</v>
      </c>
      <c r="D10" s="20"/>
      <c r="E10" s="28">
        <f t="shared" si="1"/>
        <v>750</v>
      </c>
      <c r="F10" s="22" t="s">
        <v>38</v>
      </c>
      <c r="G10" s="4">
        <v>0.23</v>
      </c>
      <c r="H10" s="67">
        <f t="shared" si="0"/>
        <v>172.5</v>
      </c>
    </row>
    <row r="11" spans="1:8" x14ac:dyDescent="0.3">
      <c r="B11" s="19">
        <v>54</v>
      </c>
      <c r="C11" s="20" t="s">
        <v>149</v>
      </c>
      <c r="D11" s="20"/>
      <c r="E11" s="28">
        <f t="shared" si="1"/>
        <v>750</v>
      </c>
      <c r="F11" s="22" t="s">
        <v>38</v>
      </c>
      <c r="G11" s="4">
        <v>0.24</v>
      </c>
      <c r="H11" s="67">
        <f t="shared" si="0"/>
        <v>180</v>
      </c>
    </row>
    <row r="12" spans="1:8" x14ac:dyDescent="0.3">
      <c r="B12" s="19">
        <v>55</v>
      </c>
      <c r="C12" s="20" t="s">
        <v>150</v>
      </c>
      <c r="D12" s="20"/>
      <c r="E12" s="28">
        <f t="shared" si="1"/>
        <v>750</v>
      </c>
      <c r="F12" s="22" t="s">
        <v>38</v>
      </c>
      <c r="G12" s="4">
        <v>0.16</v>
      </c>
      <c r="H12" s="67">
        <f t="shared" si="0"/>
        <v>120</v>
      </c>
    </row>
    <row r="13" spans="1:8" x14ac:dyDescent="0.3">
      <c r="B13" s="19">
        <v>56</v>
      </c>
      <c r="C13" s="20" t="s">
        <v>151</v>
      </c>
      <c r="D13" s="20"/>
      <c r="E13" s="28">
        <f t="shared" si="1"/>
        <v>750</v>
      </c>
      <c r="F13" s="22" t="s">
        <v>38</v>
      </c>
      <c r="G13" s="4">
        <v>0.28000000000000003</v>
      </c>
      <c r="H13" s="67">
        <f t="shared" si="0"/>
        <v>210.00000000000003</v>
      </c>
    </row>
    <row r="14" spans="1:8" ht="60" x14ac:dyDescent="0.3">
      <c r="B14" s="19">
        <v>57</v>
      </c>
      <c r="C14" s="20" t="s">
        <v>39</v>
      </c>
      <c r="D14" s="20" t="s">
        <v>76</v>
      </c>
      <c r="E14" s="28">
        <v>10000</v>
      </c>
      <c r="F14" s="22" t="s">
        <v>38</v>
      </c>
      <c r="G14" s="4">
        <v>0.26</v>
      </c>
      <c r="H14" s="67">
        <f t="shared" ref="H14:H26" si="2">E14*G14</f>
        <v>2600</v>
      </c>
    </row>
    <row r="15" spans="1:8" ht="90" x14ac:dyDescent="0.3">
      <c r="B15" s="19">
        <v>58</v>
      </c>
      <c r="C15" s="20" t="s">
        <v>152</v>
      </c>
      <c r="D15" s="70" t="s">
        <v>43</v>
      </c>
      <c r="E15" s="28">
        <f>10000*0.81</f>
        <v>8100.0000000000009</v>
      </c>
      <c r="F15" s="22" t="s">
        <v>38</v>
      </c>
      <c r="G15" s="4">
        <v>0.15</v>
      </c>
      <c r="H15" s="67">
        <f t="shared" si="2"/>
        <v>1215</v>
      </c>
    </row>
    <row r="16" spans="1:8" ht="90" x14ac:dyDescent="0.3">
      <c r="B16" s="19">
        <v>59</v>
      </c>
      <c r="C16" s="20" t="s">
        <v>153</v>
      </c>
      <c r="D16" s="70" t="s">
        <v>43</v>
      </c>
      <c r="E16" s="28">
        <f>10000*0.13</f>
        <v>1300</v>
      </c>
      <c r="F16" s="22" t="s">
        <v>38</v>
      </c>
      <c r="G16" s="4">
        <v>0.27</v>
      </c>
      <c r="H16" s="67">
        <f t="shared" si="2"/>
        <v>351</v>
      </c>
    </row>
    <row r="17" spans="2:8" ht="90" x14ac:dyDescent="0.3">
      <c r="B17" s="19">
        <v>60</v>
      </c>
      <c r="C17" s="20" t="s">
        <v>154</v>
      </c>
      <c r="D17" s="70" t="s">
        <v>43</v>
      </c>
      <c r="E17" s="28">
        <f>10000*0.05</f>
        <v>500</v>
      </c>
      <c r="F17" s="22" t="s">
        <v>38</v>
      </c>
      <c r="G17" s="4">
        <v>0.27</v>
      </c>
      <c r="H17" s="67">
        <f t="shared" si="2"/>
        <v>135</v>
      </c>
    </row>
    <row r="18" spans="2:8" ht="90" x14ac:dyDescent="0.3">
      <c r="B18" s="19">
        <v>61</v>
      </c>
      <c r="C18" s="20" t="s">
        <v>156</v>
      </c>
      <c r="D18" s="70" t="s">
        <v>43</v>
      </c>
      <c r="E18" s="28">
        <f>10000*0.03</f>
        <v>300</v>
      </c>
      <c r="F18" s="22" t="s">
        <v>38</v>
      </c>
      <c r="G18" s="4">
        <v>0.25</v>
      </c>
      <c r="H18" s="67">
        <f t="shared" si="2"/>
        <v>75</v>
      </c>
    </row>
    <row r="19" spans="2:8" ht="90" x14ac:dyDescent="0.3">
      <c r="B19" s="19">
        <v>62</v>
      </c>
      <c r="C19" s="20" t="s">
        <v>157</v>
      </c>
      <c r="D19" s="70" t="s">
        <v>43</v>
      </c>
      <c r="E19" s="28">
        <f t="shared" ref="E19:E24" si="3">10000*0.01</f>
        <v>100</v>
      </c>
      <c r="F19" s="22" t="s">
        <v>38</v>
      </c>
      <c r="G19" s="4">
        <v>0.25</v>
      </c>
      <c r="H19" s="67">
        <f t="shared" si="2"/>
        <v>25</v>
      </c>
    </row>
    <row r="20" spans="2:8" ht="90" x14ac:dyDescent="0.3">
      <c r="B20" s="19">
        <v>63</v>
      </c>
      <c r="C20" s="20" t="s">
        <v>155</v>
      </c>
      <c r="D20" s="70" t="s">
        <v>43</v>
      </c>
      <c r="E20" s="28">
        <f t="shared" si="3"/>
        <v>100</v>
      </c>
      <c r="F20" s="22" t="s">
        <v>38</v>
      </c>
      <c r="G20" s="4">
        <v>0.32</v>
      </c>
      <c r="H20" s="67">
        <f t="shared" si="2"/>
        <v>32</v>
      </c>
    </row>
    <row r="21" spans="2:8" ht="90" x14ac:dyDescent="0.3">
      <c r="B21" s="19">
        <v>64</v>
      </c>
      <c r="C21" s="20" t="s">
        <v>158</v>
      </c>
      <c r="D21" s="70" t="s">
        <v>43</v>
      </c>
      <c r="E21" s="28">
        <f t="shared" si="3"/>
        <v>100</v>
      </c>
      <c r="F21" s="22" t="s">
        <v>38</v>
      </c>
      <c r="G21" s="4">
        <v>0.28000000000000003</v>
      </c>
      <c r="H21" s="67">
        <f t="shared" si="2"/>
        <v>28.000000000000004</v>
      </c>
    </row>
    <row r="22" spans="2:8" ht="90" x14ac:dyDescent="0.3">
      <c r="B22" s="19">
        <v>65</v>
      </c>
      <c r="C22" s="20" t="s">
        <v>159</v>
      </c>
      <c r="D22" s="70" t="s">
        <v>43</v>
      </c>
      <c r="E22" s="28">
        <f t="shared" si="3"/>
        <v>100</v>
      </c>
      <c r="F22" s="22" t="s">
        <v>38</v>
      </c>
      <c r="G22" s="4">
        <v>0.3</v>
      </c>
      <c r="H22" s="67">
        <f t="shared" si="2"/>
        <v>30</v>
      </c>
    </row>
    <row r="23" spans="2:8" ht="90" x14ac:dyDescent="0.3">
      <c r="B23" s="19">
        <v>66</v>
      </c>
      <c r="C23" s="20" t="s">
        <v>160</v>
      </c>
      <c r="D23" s="70" t="s">
        <v>43</v>
      </c>
      <c r="E23" s="28">
        <f t="shared" si="3"/>
        <v>100</v>
      </c>
      <c r="F23" s="22" t="s">
        <v>38</v>
      </c>
      <c r="G23" s="4">
        <v>0.2</v>
      </c>
      <c r="H23" s="67">
        <f t="shared" si="2"/>
        <v>20</v>
      </c>
    </row>
    <row r="24" spans="2:8" ht="90" x14ac:dyDescent="0.3">
      <c r="B24" s="19">
        <v>67</v>
      </c>
      <c r="C24" s="20" t="s">
        <v>161</v>
      </c>
      <c r="D24" s="70" t="s">
        <v>43</v>
      </c>
      <c r="E24" s="28">
        <f t="shared" si="3"/>
        <v>100</v>
      </c>
      <c r="F24" s="22" t="s">
        <v>38</v>
      </c>
      <c r="G24" s="4">
        <v>0.34</v>
      </c>
      <c r="H24" s="67">
        <f t="shared" si="2"/>
        <v>34</v>
      </c>
    </row>
    <row r="25" spans="2:8" ht="90" x14ac:dyDescent="0.3">
      <c r="B25" s="19">
        <v>68</v>
      </c>
      <c r="C25" s="20" t="s">
        <v>40</v>
      </c>
      <c r="D25" s="70" t="s">
        <v>43</v>
      </c>
      <c r="E25" s="28">
        <v>5000</v>
      </c>
      <c r="F25" s="22" t="s">
        <v>38</v>
      </c>
      <c r="G25" s="4">
        <v>0.32</v>
      </c>
      <c r="H25" s="67">
        <f t="shared" ref="H25" si="4">E25*G25</f>
        <v>1600</v>
      </c>
    </row>
    <row r="26" spans="2:8" ht="15.75" thickBot="1" x14ac:dyDescent="0.35">
      <c r="B26" s="19">
        <v>69</v>
      </c>
      <c r="C26" s="20" t="s">
        <v>162</v>
      </c>
      <c r="D26" s="70"/>
      <c r="E26" s="28">
        <v>1</v>
      </c>
      <c r="F26" s="22" t="s">
        <v>19</v>
      </c>
      <c r="G26" s="4">
        <v>40</v>
      </c>
      <c r="H26" s="67">
        <f t="shared" si="2"/>
        <v>40</v>
      </c>
    </row>
    <row r="27" spans="2:8" ht="16.5" thickTop="1" thickBot="1" x14ac:dyDescent="0.35">
      <c r="H27" s="68">
        <f>SUM(H4:H26)</f>
        <v>17922.5</v>
      </c>
    </row>
    <row r="28" spans="2:8" ht="15.75" thickTop="1" x14ac:dyDescent="0.3"/>
    <row r="281" spans="2:7" x14ac:dyDescent="0.3">
      <c r="B281" s="21"/>
      <c r="C281" s="3"/>
      <c r="D281" s="5"/>
      <c r="E281" s="15"/>
      <c r="F281" s="14"/>
      <c r="G281" s="3"/>
    </row>
    <row r="282" spans="2:7" x14ac:dyDescent="0.3">
      <c r="B282" s="21"/>
      <c r="C282" s="3"/>
      <c r="D282" s="5"/>
      <c r="E282" s="15"/>
      <c r="F282" s="14"/>
      <c r="G282" s="3"/>
    </row>
    <row r="283" spans="2:7" x14ac:dyDescent="0.3">
      <c r="B283" s="21"/>
      <c r="C283" s="3"/>
      <c r="D283" s="5"/>
      <c r="E283" s="15"/>
      <c r="F283" s="14"/>
      <c r="G283" s="3"/>
    </row>
    <row r="284" spans="2:7" x14ac:dyDescent="0.3">
      <c r="B284" s="21"/>
      <c r="C284" s="3"/>
      <c r="D284" s="5"/>
      <c r="E284" s="15"/>
      <c r="F284" s="14"/>
      <c r="G284" s="3"/>
    </row>
    <row r="285" spans="2:7" x14ac:dyDescent="0.3">
      <c r="B285" s="21"/>
      <c r="C285" s="3"/>
      <c r="D285" s="5"/>
      <c r="E285" s="15"/>
      <c r="F285" s="14"/>
      <c r="G285" s="3"/>
    </row>
    <row r="286" spans="2:7" x14ac:dyDescent="0.3">
      <c r="B286" s="21"/>
      <c r="C286" s="3"/>
      <c r="D286" s="5"/>
      <c r="E286" s="15"/>
      <c r="F286" s="14"/>
      <c r="G286" s="3"/>
    </row>
    <row r="287" spans="2:7" x14ac:dyDescent="0.3">
      <c r="B287" s="21"/>
      <c r="C287" s="3"/>
      <c r="D287" s="5"/>
      <c r="E287" s="15"/>
      <c r="F287" s="14"/>
      <c r="G287" s="3"/>
    </row>
    <row r="288" spans="2:7" x14ac:dyDescent="0.3">
      <c r="B288" s="21"/>
      <c r="C288" s="3"/>
      <c r="D288" s="5"/>
      <c r="E288" s="15"/>
      <c r="F288" s="14"/>
      <c r="G288" s="3"/>
    </row>
    <row r="289" spans="2:7" x14ac:dyDescent="0.3">
      <c r="B289" s="21"/>
      <c r="C289" s="3"/>
      <c r="D289" s="5"/>
      <c r="E289" s="15"/>
      <c r="F289" s="14"/>
      <c r="G289" s="3"/>
    </row>
    <row r="290" spans="2:7" x14ac:dyDescent="0.3">
      <c r="B290" s="21"/>
      <c r="C290" s="3"/>
      <c r="D290" s="5"/>
      <c r="E290" s="15"/>
      <c r="F290" s="14"/>
      <c r="G290" s="3"/>
    </row>
    <row r="291" spans="2:7" x14ac:dyDescent="0.3">
      <c r="B291" s="21"/>
      <c r="C291" s="3"/>
      <c r="D291" s="5"/>
      <c r="E291" s="15"/>
      <c r="F291" s="14"/>
      <c r="G291" s="3"/>
    </row>
    <row r="292" spans="2:7" x14ac:dyDescent="0.3">
      <c r="B292" s="21"/>
      <c r="C292" s="3"/>
      <c r="D292" s="5"/>
      <c r="E292" s="15"/>
      <c r="F292" s="14"/>
      <c r="G292" s="3"/>
    </row>
    <row r="293" spans="2:7" x14ac:dyDescent="0.3">
      <c r="B293" s="21"/>
      <c r="C293" s="3"/>
      <c r="D293" s="5"/>
      <c r="E293" s="15"/>
      <c r="F293" s="14"/>
      <c r="G293" s="3"/>
    </row>
    <row r="294" spans="2:7" x14ac:dyDescent="0.3">
      <c r="B294" s="21"/>
      <c r="C294" s="3"/>
      <c r="D294" s="5"/>
      <c r="E294" s="15"/>
      <c r="F294" s="14"/>
      <c r="G294" s="3"/>
    </row>
    <row r="295" spans="2:7" x14ac:dyDescent="0.3">
      <c r="B295" s="21"/>
      <c r="C295" s="3"/>
      <c r="D295" s="5"/>
      <c r="E295" s="15"/>
      <c r="F295" s="14"/>
      <c r="G295" s="3"/>
    </row>
    <row r="296" spans="2:7" x14ac:dyDescent="0.3">
      <c r="B296" s="21"/>
      <c r="C296" s="3"/>
      <c r="D296" s="5"/>
      <c r="E296" s="15"/>
      <c r="F296" s="14"/>
      <c r="G296" s="3"/>
    </row>
    <row r="297" spans="2:7" x14ac:dyDescent="0.3">
      <c r="B297" s="21"/>
      <c r="C297" s="3"/>
      <c r="D297" s="5"/>
      <c r="E297" s="15"/>
      <c r="F297" s="14"/>
      <c r="G297" s="3"/>
    </row>
    <row r="298" spans="2:7" x14ac:dyDescent="0.3">
      <c r="B298" s="21"/>
      <c r="C298" s="3"/>
      <c r="D298" s="5"/>
      <c r="E298" s="15"/>
      <c r="F298" s="14"/>
      <c r="G298" s="3"/>
    </row>
    <row r="299" spans="2:7" x14ac:dyDescent="0.3">
      <c r="B299" s="21"/>
      <c r="C299" s="3"/>
      <c r="D299" s="5"/>
      <c r="E299" s="15"/>
      <c r="F299" s="14"/>
      <c r="G299" s="3"/>
    </row>
    <row r="300" spans="2:7" x14ac:dyDescent="0.3">
      <c r="B300" s="21"/>
      <c r="C300" s="3"/>
      <c r="D300" s="5"/>
      <c r="E300" s="15"/>
      <c r="F300" s="14"/>
      <c r="G300" s="3"/>
    </row>
    <row r="301" spans="2:7" x14ac:dyDescent="0.3">
      <c r="B301" s="21"/>
      <c r="C301" s="3"/>
      <c r="D301" s="5"/>
      <c r="E301" s="15"/>
      <c r="F301" s="14"/>
      <c r="G301" s="3"/>
    </row>
    <row r="302" spans="2:7" x14ac:dyDescent="0.3">
      <c r="B302" s="21"/>
      <c r="C302" s="3"/>
      <c r="D302" s="5"/>
      <c r="E302" s="15"/>
      <c r="F302" s="14"/>
      <c r="G302" s="3"/>
    </row>
    <row r="303" spans="2:7" x14ac:dyDescent="0.3">
      <c r="B303" s="21"/>
      <c r="C303" s="3"/>
      <c r="D303" s="5"/>
      <c r="E303" s="15"/>
      <c r="F303" s="14"/>
      <c r="G303" s="3"/>
    </row>
    <row r="304" spans="2:7" x14ac:dyDescent="0.3">
      <c r="B304" s="21"/>
      <c r="C304" s="3"/>
      <c r="D304" s="5"/>
      <c r="E304" s="15"/>
      <c r="F304" s="14"/>
      <c r="G304" s="3"/>
    </row>
    <row r="305" spans="2:7" x14ac:dyDescent="0.3">
      <c r="B305" s="21"/>
      <c r="C305" s="3"/>
      <c r="D305" s="5"/>
      <c r="E305" s="15"/>
      <c r="F305" s="14"/>
      <c r="G305" s="3"/>
    </row>
    <row r="306" spans="2:7" x14ac:dyDescent="0.3">
      <c r="B306" s="21"/>
      <c r="C306" s="3"/>
      <c r="D306" s="5"/>
      <c r="E306" s="15"/>
      <c r="F306" s="14"/>
      <c r="G306" s="3"/>
    </row>
    <row r="307" spans="2:7" x14ac:dyDescent="0.3">
      <c r="B307" s="21"/>
      <c r="C307" s="3"/>
      <c r="D307" s="5"/>
      <c r="E307" s="15"/>
      <c r="F307" s="14"/>
      <c r="G307" s="3"/>
    </row>
    <row r="308" spans="2:7" x14ac:dyDescent="0.3">
      <c r="B308" s="21"/>
      <c r="C308" s="3"/>
      <c r="D308" s="5"/>
      <c r="E308" s="15"/>
      <c r="F308" s="14"/>
      <c r="G308" s="3"/>
    </row>
    <row r="309" spans="2:7" x14ac:dyDescent="0.3">
      <c r="B309" s="21"/>
      <c r="C309" s="3"/>
      <c r="D309" s="5"/>
      <c r="E309" s="15"/>
      <c r="F309" s="14"/>
      <c r="G309" s="3"/>
    </row>
    <row r="310" spans="2:7" x14ac:dyDescent="0.3">
      <c r="B310" s="21"/>
      <c r="C310" s="3"/>
      <c r="D310" s="5"/>
      <c r="E310" s="15"/>
      <c r="F310" s="14"/>
      <c r="G310" s="3"/>
    </row>
    <row r="311" spans="2:7" x14ac:dyDescent="0.3">
      <c r="B311" s="21"/>
      <c r="C311" s="3"/>
      <c r="D311" s="5"/>
      <c r="E311" s="15"/>
      <c r="F311" s="14"/>
      <c r="G311" s="3"/>
    </row>
    <row r="312" spans="2:7" x14ac:dyDescent="0.3">
      <c r="B312" s="21"/>
      <c r="C312" s="3"/>
      <c r="D312" s="5"/>
      <c r="E312" s="15"/>
      <c r="F312" s="14"/>
      <c r="G312" s="3"/>
    </row>
    <row r="313" spans="2:7" x14ac:dyDescent="0.3">
      <c r="B313" s="21"/>
      <c r="C313" s="3"/>
      <c r="D313" s="5"/>
      <c r="E313" s="15"/>
      <c r="F313" s="14"/>
      <c r="G313" s="3"/>
    </row>
    <row r="314" spans="2:7" x14ac:dyDescent="0.3">
      <c r="B314" s="21"/>
      <c r="C314" s="3"/>
      <c r="D314" s="5"/>
      <c r="E314" s="15"/>
      <c r="F314" s="14"/>
      <c r="G314" s="3"/>
    </row>
    <row r="315" spans="2:7" x14ac:dyDescent="0.3">
      <c r="B315" s="21"/>
      <c r="C315" s="3"/>
      <c r="D315" s="5"/>
      <c r="E315" s="15"/>
      <c r="F315" s="14"/>
      <c r="G315" s="3"/>
    </row>
    <row r="316" spans="2:7" x14ac:dyDescent="0.3">
      <c r="B316" s="21"/>
      <c r="C316" s="3"/>
      <c r="D316" s="5"/>
      <c r="E316" s="15"/>
      <c r="F316" s="14"/>
      <c r="G316" s="3"/>
    </row>
    <row r="317" spans="2:7" x14ac:dyDescent="0.3">
      <c r="B317" s="21"/>
      <c r="C317" s="3"/>
      <c r="D317" s="5"/>
      <c r="E317" s="15"/>
      <c r="F317" s="14"/>
      <c r="G317" s="3"/>
    </row>
    <row r="318" spans="2:7" x14ac:dyDescent="0.3">
      <c r="B318" s="21"/>
      <c r="C318" s="3"/>
      <c r="D318" s="5"/>
      <c r="E318" s="15"/>
      <c r="F318" s="14"/>
      <c r="G318" s="3"/>
    </row>
    <row r="319" spans="2:7" x14ac:dyDescent="0.3">
      <c r="B319" s="21"/>
      <c r="C319" s="3"/>
      <c r="D319" s="5"/>
      <c r="E319" s="15"/>
      <c r="F319" s="14"/>
      <c r="G319" s="3"/>
    </row>
    <row r="320" spans="2:7" x14ac:dyDescent="0.3">
      <c r="B320" s="21"/>
      <c r="C320" s="3"/>
      <c r="D320" s="5"/>
      <c r="E320" s="15"/>
      <c r="F320" s="14"/>
      <c r="G320" s="3"/>
    </row>
    <row r="321" spans="2:7" x14ac:dyDescent="0.3">
      <c r="B321" s="21"/>
      <c r="C321" s="3"/>
      <c r="D321" s="5"/>
      <c r="E321" s="15"/>
      <c r="F321" s="14"/>
      <c r="G321" s="3"/>
    </row>
    <row r="322" spans="2:7" x14ac:dyDescent="0.3">
      <c r="B322" s="21"/>
      <c r="C322" s="3"/>
      <c r="D322" s="5"/>
      <c r="E322" s="15"/>
      <c r="F322" s="14"/>
      <c r="G322" s="3"/>
    </row>
    <row r="323" spans="2:7" x14ac:dyDescent="0.3">
      <c r="B323" s="21"/>
      <c r="C323" s="3"/>
      <c r="D323" s="5"/>
      <c r="E323" s="15"/>
      <c r="F323" s="14"/>
      <c r="G323" s="3"/>
    </row>
    <row r="324" spans="2:7" x14ac:dyDescent="0.3">
      <c r="B324" s="21"/>
      <c r="C324" s="3"/>
      <c r="D324" s="5"/>
      <c r="E324" s="15"/>
      <c r="F324" s="14"/>
      <c r="G324" s="3"/>
    </row>
    <row r="325" spans="2:7" x14ac:dyDescent="0.3">
      <c r="B325" s="21"/>
      <c r="C325" s="3"/>
      <c r="D325" s="5"/>
      <c r="E325" s="15"/>
      <c r="F325" s="14"/>
      <c r="G325" s="3"/>
    </row>
    <row r="326" spans="2:7" x14ac:dyDescent="0.3">
      <c r="B326" s="21"/>
      <c r="C326" s="3"/>
      <c r="D326" s="5"/>
      <c r="E326" s="15"/>
      <c r="F326" s="14"/>
      <c r="G326" s="3"/>
    </row>
  </sheetData>
  <mergeCells count="1">
    <mergeCell ref="A1:H1"/>
  </mergeCells>
  <pageMargins left="0.5" right="0.5" top="0.5" bottom="0.25" header="0.3" footer="0.3"/>
  <pageSetup scale="6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6392D-A91A-4C2F-91C5-940C13EB2C06}">
  <sheetPr>
    <pageSetUpPr fitToPage="1"/>
  </sheetPr>
  <dimension ref="A1:P19"/>
  <sheetViews>
    <sheetView showGridLines="0" zoomScaleNormal="100" workbookViewId="0">
      <pane ySplit="3" topLeftCell="A4" activePane="bottomLeft" state="frozen"/>
      <selection activeCell="A4" sqref="A4:B4"/>
      <selection pane="bottomLeft" sqref="A1:P1"/>
    </sheetView>
  </sheetViews>
  <sheetFormatPr defaultColWidth="9.140625" defaultRowHeight="15" x14ac:dyDescent="0.3"/>
  <cols>
    <col min="1" max="1" width="2.7109375" style="3" customWidth="1"/>
    <col min="2" max="2" width="8.85546875" style="16" customWidth="1"/>
    <col min="3" max="3" width="34.5703125" style="21" customWidth="1"/>
    <col min="4" max="4" width="48.85546875" style="3" customWidth="1"/>
    <col min="5" max="5" width="15.85546875" style="5" customWidth="1"/>
    <col min="6" max="6" width="7.7109375" style="15" customWidth="1"/>
    <col min="7" max="8" width="12.140625" style="15" customWidth="1"/>
    <col min="9" max="9" width="12.140625" style="47" customWidth="1"/>
    <col min="10" max="10" width="12.140625" style="15" customWidth="1"/>
    <col min="11" max="11" width="12.140625" style="47" customWidth="1"/>
    <col min="12" max="14" width="12.140625" style="15" customWidth="1"/>
    <col min="15" max="15" width="12.140625" style="14" customWidth="1"/>
    <col min="16" max="16" width="12.140625" style="3" customWidth="1"/>
    <col min="17" max="16384" width="9.140625" style="3"/>
  </cols>
  <sheetData>
    <row r="1" spans="1:16" x14ac:dyDescent="0.3">
      <c r="A1" s="85" t="s">
        <v>87</v>
      </c>
      <c r="B1" s="85"/>
      <c r="C1" s="85"/>
      <c r="D1" s="85"/>
      <c r="E1" s="85"/>
      <c r="F1" s="85"/>
      <c r="G1" s="85"/>
      <c r="H1" s="85"/>
      <c r="I1" s="85"/>
      <c r="J1" s="85"/>
      <c r="K1" s="85"/>
      <c r="L1" s="85"/>
      <c r="M1" s="85"/>
      <c r="N1" s="85"/>
      <c r="O1" s="85"/>
      <c r="P1" s="85"/>
    </row>
    <row r="2" spans="1:16" x14ac:dyDescent="0.3">
      <c r="F2" s="3"/>
      <c r="G2" s="3"/>
      <c r="H2" s="3"/>
      <c r="I2" s="14"/>
      <c r="J2" s="3"/>
      <c r="K2" s="14"/>
      <c r="L2" s="3"/>
      <c r="M2" s="3"/>
      <c r="N2" s="3"/>
      <c r="O2" s="32"/>
    </row>
    <row r="3" spans="1:16" ht="30" x14ac:dyDescent="0.3">
      <c r="B3" s="23" t="s">
        <v>24</v>
      </c>
      <c r="C3" s="24" t="s">
        <v>0</v>
      </c>
      <c r="D3" s="24" t="s">
        <v>8</v>
      </c>
      <c r="E3" s="25" t="s">
        <v>22</v>
      </c>
      <c r="F3" s="27" t="s">
        <v>1</v>
      </c>
      <c r="G3" s="26" t="s">
        <v>56</v>
      </c>
      <c r="H3" s="26" t="s">
        <v>65</v>
      </c>
      <c r="I3" s="26" t="s">
        <v>62</v>
      </c>
      <c r="J3" s="26" t="s">
        <v>66</v>
      </c>
      <c r="K3" s="26" t="s">
        <v>61</v>
      </c>
      <c r="L3" s="26" t="s">
        <v>69</v>
      </c>
      <c r="M3" s="26" t="s">
        <v>63</v>
      </c>
      <c r="N3" s="26" t="s">
        <v>67</v>
      </c>
      <c r="O3" s="26" t="s">
        <v>64</v>
      </c>
      <c r="P3" s="24" t="s">
        <v>68</v>
      </c>
    </row>
    <row r="4" spans="1:16" ht="45" x14ac:dyDescent="0.3">
      <c r="B4" s="56">
        <v>70</v>
      </c>
      <c r="C4" s="20" t="s">
        <v>13</v>
      </c>
      <c r="D4" s="20" t="s">
        <v>14</v>
      </c>
      <c r="E4" s="31">
        <v>1525</v>
      </c>
      <c r="F4" s="22" t="s">
        <v>19</v>
      </c>
      <c r="G4" s="48"/>
      <c r="H4" s="49">
        <f>E4*G4</f>
        <v>0</v>
      </c>
      <c r="I4" s="71">
        <v>45</v>
      </c>
      <c r="J4" s="49">
        <f>E4*I4</f>
        <v>68625</v>
      </c>
      <c r="K4" s="71">
        <v>45</v>
      </c>
      <c r="L4" s="49">
        <f>E4*K4</f>
        <v>68625</v>
      </c>
      <c r="M4" s="48"/>
      <c r="N4" s="49">
        <f>E4*M4</f>
        <v>0</v>
      </c>
      <c r="O4" s="48"/>
      <c r="P4" s="62">
        <f>E4*O4</f>
        <v>0</v>
      </c>
    </row>
    <row r="5" spans="1:16" ht="45" x14ac:dyDescent="0.3">
      <c r="B5" s="56">
        <v>71</v>
      </c>
      <c r="C5" s="20" t="s">
        <v>33</v>
      </c>
      <c r="D5" s="20" t="s">
        <v>34</v>
      </c>
      <c r="E5" s="31">
        <v>755</v>
      </c>
      <c r="F5" s="22" t="s">
        <v>19</v>
      </c>
      <c r="G5" s="48"/>
      <c r="H5" s="49">
        <f t="shared" ref="H5:H17" si="0">E5*G5</f>
        <v>0</v>
      </c>
      <c r="I5" s="71">
        <v>30</v>
      </c>
      <c r="J5" s="49">
        <f t="shared" ref="J5:J17" si="1">E5*I5</f>
        <v>22650</v>
      </c>
      <c r="K5" s="71">
        <v>30</v>
      </c>
      <c r="L5" s="49">
        <f t="shared" ref="L5:L17" si="2">E5*K5</f>
        <v>22650</v>
      </c>
      <c r="M5" s="48"/>
      <c r="N5" s="49">
        <f t="shared" ref="N5:N17" si="3">E5*M5</f>
        <v>0</v>
      </c>
      <c r="O5" s="48"/>
      <c r="P5" s="62">
        <f t="shared" ref="P5:P17" si="4">E5*O5</f>
        <v>0</v>
      </c>
    </row>
    <row r="6" spans="1:16" ht="45" x14ac:dyDescent="0.3">
      <c r="B6" s="56">
        <v>72</v>
      </c>
      <c r="C6" s="20" t="s">
        <v>27</v>
      </c>
      <c r="D6" s="20" t="s">
        <v>15</v>
      </c>
      <c r="E6" s="31">
        <v>1149</v>
      </c>
      <c r="F6" s="22" t="s">
        <v>19</v>
      </c>
      <c r="G6" s="48"/>
      <c r="H6" s="49">
        <f t="shared" si="0"/>
        <v>0</v>
      </c>
      <c r="I6" s="71">
        <v>25</v>
      </c>
      <c r="J6" s="49">
        <f t="shared" si="1"/>
        <v>28725</v>
      </c>
      <c r="K6" s="71">
        <v>25</v>
      </c>
      <c r="L6" s="49">
        <f t="shared" si="2"/>
        <v>28725</v>
      </c>
      <c r="M6" s="48"/>
      <c r="N6" s="49">
        <f t="shared" si="3"/>
        <v>0</v>
      </c>
      <c r="O6" s="48"/>
      <c r="P6" s="62">
        <f t="shared" si="4"/>
        <v>0</v>
      </c>
    </row>
    <row r="7" spans="1:16" ht="45" x14ac:dyDescent="0.3">
      <c r="B7" s="56">
        <v>73</v>
      </c>
      <c r="C7" s="20" t="s">
        <v>28</v>
      </c>
      <c r="D7" s="20" t="s">
        <v>16</v>
      </c>
      <c r="E7" s="31">
        <v>122</v>
      </c>
      <c r="F7" s="22" t="s">
        <v>19</v>
      </c>
      <c r="G7" s="48"/>
      <c r="H7" s="49">
        <f t="shared" si="0"/>
        <v>0</v>
      </c>
      <c r="I7" s="71">
        <v>18</v>
      </c>
      <c r="J7" s="49">
        <f t="shared" si="1"/>
        <v>2196</v>
      </c>
      <c r="K7" s="71">
        <v>18</v>
      </c>
      <c r="L7" s="49">
        <f t="shared" si="2"/>
        <v>2196</v>
      </c>
      <c r="M7" s="48"/>
      <c r="N7" s="49">
        <f t="shared" si="3"/>
        <v>0</v>
      </c>
      <c r="O7" s="48"/>
      <c r="P7" s="62">
        <f t="shared" si="4"/>
        <v>0</v>
      </c>
    </row>
    <row r="8" spans="1:16" ht="45" x14ac:dyDescent="0.3">
      <c r="B8" s="56">
        <v>74</v>
      </c>
      <c r="C8" s="20" t="s">
        <v>17</v>
      </c>
      <c r="D8" s="20" t="s">
        <v>82</v>
      </c>
      <c r="E8" s="31">
        <v>6</v>
      </c>
      <c r="F8" s="22" t="s">
        <v>19</v>
      </c>
      <c r="G8" s="48"/>
      <c r="H8" s="49">
        <f t="shared" si="0"/>
        <v>0</v>
      </c>
      <c r="I8" s="71">
        <v>48</v>
      </c>
      <c r="J8" s="49">
        <f t="shared" si="1"/>
        <v>288</v>
      </c>
      <c r="K8" s="71">
        <v>48</v>
      </c>
      <c r="L8" s="49">
        <f t="shared" si="2"/>
        <v>288</v>
      </c>
      <c r="M8" s="48"/>
      <c r="N8" s="49">
        <f t="shared" si="3"/>
        <v>0</v>
      </c>
      <c r="O8" s="48"/>
      <c r="P8" s="62">
        <f t="shared" si="4"/>
        <v>0</v>
      </c>
    </row>
    <row r="9" spans="1:16" x14ac:dyDescent="0.3">
      <c r="B9" s="56">
        <v>75</v>
      </c>
      <c r="C9" s="20" t="s">
        <v>78</v>
      </c>
      <c r="D9" s="20"/>
      <c r="E9" s="31">
        <v>1027</v>
      </c>
      <c r="F9" s="22" t="s">
        <v>19</v>
      </c>
      <c r="G9" s="48"/>
      <c r="H9" s="49">
        <f t="shared" si="0"/>
        <v>0</v>
      </c>
      <c r="I9" s="71">
        <v>45</v>
      </c>
      <c r="J9" s="49">
        <f t="shared" ref="J9:J11" si="5">E9*I9</f>
        <v>46215</v>
      </c>
      <c r="K9" s="71">
        <v>45</v>
      </c>
      <c r="L9" s="49">
        <f t="shared" ref="L9:L11" si="6">E9*K9</f>
        <v>46215</v>
      </c>
      <c r="M9" s="48"/>
      <c r="N9" s="49">
        <f t="shared" ref="N9:N11" si="7">E9*M9</f>
        <v>0</v>
      </c>
      <c r="O9" s="48"/>
      <c r="P9" s="62">
        <f t="shared" ref="P9:P11" si="8">E9*O9</f>
        <v>0</v>
      </c>
    </row>
    <row r="10" spans="1:16" ht="30" x14ac:dyDescent="0.3">
      <c r="B10" s="56">
        <v>76</v>
      </c>
      <c r="C10" s="20" t="s">
        <v>79</v>
      </c>
      <c r="D10" s="20"/>
      <c r="E10" s="31">
        <v>330</v>
      </c>
      <c r="F10" s="22" t="s">
        <v>19</v>
      </c>
      <c r="G10" s="48"/>
      <c r="H10" s="49">
        <f t="shared" si="0"/>
        <v>0</v>
      </c>
      <c r="I10" s="71">
        <v>48</v>
      </c>
      <c r="J10" s="49">
        <f t="shared" si="5"/>
        <v>15840</v>
      </c>
      <c r="K10" s="71">
        <v>48</v>
      </c>
      <c r="L10" s="49">
        <f t="shared" si="6"/>
        <v>15840</v>
      </c>
      <c r="M10" s="48"/>
      <c r="N10" s="49">
        <f t="shared" si="7"/>
        <v>0</v>
      </c>
      <c r="O10" s="48"/>
      <c r="P10" s="62">
        <f t="shared" si="8"/>
        <v>0</v>
      </c>
    </row>
    <row r="11" spans="1:16" ht="30" x14ac:dyDescent="0.3">
      <c r="B11" s="56">
        <v>77</v>
      </c>
      <c r="C11" s="20" t="s">
        <v>80</v>
      </c>
      <c r="D11" s="20"/>
      <c r="E11" s="31">
        <v>1397</v>
      </c>
      <c r="F11" s="22" t="s">
        <v>19</v>
      </c>
      <c r="G11" s="48"/>
      <c r="H11" s="49">
        <f t="shared" si="0"/>
        <v>0</v>
      </c>
      <c r="I11" s="71">
        <v>48</v>
      </c>
      <c r="J11" s="49">
        <f t="shared" si="5"/>
        <v>67056</v>
      </c>
      <c r="K11" s="71">
        <v>48</v>
      </c>
      <c r="L11" s="49">
        <f t="shared" si="6"/>
        <v>67056</v>
      </c>
      <c r="M11" s="48"/>
      <c r="N11" s="49">
        <f t="shared" si="7"/>
        <v>0</v>
      </c>
      <c r="O11" s="48"/>
      <c r="P11" s="62">
        <f t="shared" si="8"/>
        <v>0</v>
      </c>
    </row>
    <row r="12" spans="1:16" ht="45" x14ac:dyDescent="0.3">
      <c r="B12" s="56">
        <v>78</v>
      </c>
      <c r="C12" s="20" t="s">
        <v>32</v>
      </c>
      <c r="D12" s="20" t="s">
        <v>44</v>
      </c>
      <c r="E12" s="31">
        <v>77</v>
      </c>
      <c r="F12" s="22" t="s">
        <v>19</v>
      </c>
      <c r="G12" s="48"/>
      <c r="H12" s="49">
        <f t="shared" si="0"/>
        <v>0</v>
      </c>
      <c r="I12" s="71">
        <v>60</v>
      </c>
      <c r="J12" s="49">
        <f t="shared" si="1"/>
        <v>4620</v>
      </c>
      <c r="K12" s="71">
        <v>60</v>
      </c>
      <c r="L12" s="49">
        <f t="shared" si="2"/>
        <v>4620</v>
      </c>
      <c r="M12" s="48"/>
      <c r="N12" s="49">
        <f t="shared" si="3"/>
        <v>0</v>
      </c>
      <c r="O12" s="48"/>
      <c r="P12" s="62">
        <f t="shared" si="4"/>
        <v>0</v>
      </c>
    </row>
    <row r="13" spans="1:16" x14ac:dyDescent="0.3">
      <c r="B13" s="56">
        <v>79</v>
      </c>
      <c r="C13" s="20" t="s">
        <v>163</v>
      </c>
      <c r="D13" s="20"/>
      <c r="E13" s="31">
        <v>1</v>
      </c>
      <c r="F13" s="22" t="s">
        <v>19</v>
      </c>
      <c r="G13" s="48"/>
      <c r="H13" s="49">
        <f t="shared" si="0"/>
        <v>0</v>
      </c>
      <c r="I13" s="71">
        <v>450</v>
      </c>
      <c r="J13" s="49">
        <f t="shared" si="1"/>
        <v>450</v>
      </c>
      <c r="K13" s="71">
        <v>450</v>
      </c>
      <c r="L13" s="49">
        <f t="shared" si="2"/>
        <v>450</v>
      </c>
      <c r="M13" s="48"/>
      <c r="N13" s="49">
        <f t="shared" si="3"/>
        <v>0</v>
      </c>
      <c r="O13" s="48"/>
      <c r="P13" s="62">
        <f t="shared" si="4"/>
        <v>0</v>
      </c>
    </row>
    <row r="14" spans="1:16" ht="60" x14ac:dyDescent="0.3">
      <c r="B14" s="56">
        <v>80</v>
      </c>
      <c r="C14" s="20" t="s">
        <v>41</v>
      </c>
      <c r="D14" s="20"/>
      <c r="E14" s="65">
        <v>25</v>
      </c>
      <c r="F14" s="22" t="s">
        <v>19</v>
      </c>
      <c r="G14" s="48"/>
      <c r="H14" s="49">
        <f t="shared" ref="H14" si="9">E14*G14</f>
        <v>0</v>
      </c>
      <c r="I14" s="71">
        <v>50</v>
      </c>
      <c r="J14" s="49">
        <f t="shared" ref="J14" si="10">E14*I14</f>
        <v>1250</v>
      </c>
      <c r="K14" s="71">
        <v>50</v>
      </c>
      <c r="L14" s="49">
        <f t="shared" ref="L14" si="11">E14*K14</f>
        <v>1250</v>
      </c>
      <c r="M14" s="48"/>
      <c r="N14" s="49">
        <f t="shared" ref="N14" si="12">E14*M14</f>
        <v>0</v>
      </c>
      <c r="O14" s="48"/>
      <c r="P14" s="62">
        <f t="shared" ref="P14" si="13">E14*O14</f>
        <v>0</v>
      </c>
    </row>
    <row r="15" spans="1:16" ht="60" x14ac:dyDescent="0.3">
      <c r="B15" s="56">
        <v>81</v>
      </c>
      <c r="C15" s="20" t="s">
        <v>26</v>
      </c>
      <c r="D15" s="20"/>
      <c r="E15" s="19">
        <v>124</v>
      </c>
      <c r="F15" s="22" t="s">
        <v>19</v>
      </c>
      <c r="G15" s="48"/>
      <c r="H15" s="49">
        <f t="shared" si="0"/>
        <v>0</v>
      </c>
      <c r="I15" s="71">
        <v>80</v>
      </c>
      <c r="J15" s="49">
        <f t="shared" ref="J15" si="14">E15*I15</f>
        <v>9920</v>
      </c>
      <c r="K15" s="71">
        <v>80</v>
      </c>
      <c r="L15" s="49">
        <f t="shared" ref="L15" si="15">E15*K15</f>
        <v>9920</v>
      </c>
      <c r="M15" s="48"/>
      <c r="N15" s="49">
        <f t="shared" ref="N15" si="16">E15*M15</f>
        <v>0</v>
      </c>
      <c r="O15" s="48"/>
      <c r="P15" s="62">
        <f t="shared" ref="P15" si="17">E15*O15</f>
        <v>0</v>
      </c>
    </row>
    <row r="16" spans="1:16" x14ac:dyDescent="0.3">
      <c r="B16" s="56">
        <v>82</v>
      </c>
      <c r="C16" s="20" t="s">
        <v>25</v>
      </c>
      <c r="D16" s="20" t="s">
        <v>35</v>
      </c>
      <c r="E16" s="66">
        <v>1</v>
      </c>
      <c r="F16" s="22" t="s">
        <v>19</v>
      </c>
      <c r="G16" s="48"/>
      <c r="H16" s="49">
        <f t="shared" ref="H16" si="18">E16*G16</f>
        <v>0</v>
      </c>
      <c r="I16" s="71">
        <v>30</v>
      </c>
      <c r="J16" s="49">
        <f t="shared" ref="J16" si="19">E16*I16</f>
        <v>30</v>
      </c>
      <c r="K16" s="71">
        <v>30</v>
      </c>
      <c r="L16" s="49">
        <f t="shared" ref="L16" si="20">E16*K16</f>
        <v>30</v>
      </c>
      <c r="M16" s="48"/>
      <c r="N16" s="49">
        <f t="shared" ref="N16" si="21">E16*M16</f>
        <v>0</v>
      </c>
      <c r="O16" s="48"/>
      <c r="P16" s="62">
        <f t="shared" ref="P16" si="22">E16*O16</f>
        <v>0</v>
      </c>
    </row>
    <row r="17" spans="2:16" ht="15.75" thickBot="1" x14ac:dyDescent="0.35">
      <c r="B17" s="56">
        <v>83</v>
      </c>
      <c r="C17" s="20" t="s">
        <v>20</v>
      </c>
      <c r="D17" s="19"/>
      <c r="E17" s="31">
        <v>17994</v>
      </c>
      <c r="F17" s="22" t="s">
        <v>21</v>
      </c>
      <c r="G17" s="48"/>
      <c r="H17" s="49">
        <f t="shared" si="0"/>
        <v>0</v>
      </c>
      <c r="I17" s="71">
        <v>0.39</v>
      </c>
      <c r="J17" s="49">
        <f t="shared" si="1"/>
        <v>7017.66</v>
      </c>
      <c r="K17" s="71">
        <v>0.39</v>
      </c>
      <c r="L17" s="49">
        <f t="shared" si="2"/>
        <v>7017.66</v>
      </c>
      <c r="M17" s="48"/>
      <c r="N17" s="49">
        <f t="shared" si="3"/>
        <v>0</v>
      </c>
      <c r="O17" s="48"/>
      <c r="P17" s="62">
        <f t="shared" si="4"/>
        <v>0</v>
      </c>
    </row>
    <row r="18" spans="2:16" s="50" customFormat="1" ht="29.25" customHeight="1" thickTop="1" thickBot="1" x14ac:dyDescent="0.35">
      <c r="B18" s="51"/>
      <c r="C18" s="52"/>
      <c r="E18" s="53"/>
      <c r="H18" s="63">
        <f>SUM(H4:H17)</f>
        <v>0</v>
      </c>
      <c r="I18" s="64"/>
      <c r="J18" s="63">
        <f>SUM(J4:J17)</f>
        <v>274882.65999999997</v>
      </c>
      <c r="K18" s="64"/>
      <c r="L18" s="63">
        <f>SUM(L4:L17)</f>
        <v>274882.65999999997</v>
      </c>
      <c r="N18" s="63">
        <f>SUM(N4:N17)</f>
        <v>0</v>
      </c>
      <c r="O18" s="64"/>
      <c r="P18" s="63">
        <f>SUM(P4:P17)</f>
        <v>0</v>
      </c>
    </row>
    <row r="19" spans="2:16" ht="15.75" thickTop="1" x14ac:dyDescent="0.3"/>
  </sheetData>
  <mergeCells count="1">
    <mergeCell ref="A1:P1"/>
  </mergeCells>
  <pageMargins left="0.5" right="0.5" top="0.5" bottom="0.25" header="0.3" footer="0.3"/>
  <pageSetup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3FA78-2936-44FD-9AD0-C2C1E0493570}">
  <dimension ref="A1:L71"/>
  <sheetViews>
    <sheetView workbookViewId="0">
      <selection sqref="A1:C1"/>
    </sheetView>
  </sheetViews>
  <sheetFormatPr defaultColWidth="16" defaultRowHeight="16.5" x14ac:dyDescent="0.3"/>
  <cols>
    <col min="1" max="1" width="16" style="7"/>
    <col min="2" max="5" width="22.7109375" style="7" customWidth="1"/>
    <col min="6" max="16384" width="16" style="7"/>
  </cols>
  <sheetData>
    <row r="1" spans="1:12" s="55" customFormat="1" ht="18" x14ac:dyDescent="0.35">
      <c r="A1" s="86" t="str">
        <f>'Cost Proposal Instructions'!A1:A2</f>
        <v>20-1311 Attachment D - Cost Proposal</v>
      </c>
      <c r="B1" s="86"/>
      <c r="C1" s="86"/>
      <c r="D1" s="54"/>
      <c r="F1" s="54"/>
      <c r="G1" s="54"/>
      <c r="H1" s="54"/>
      <c r="I1" s="54"/>
      <c r="J1" s="54"/>
      <c r="K1" s="54"/>
      <c r="L1" s="54"/>
    </row>
    <row r="2" spans="1:12" s="55" customFormat="1" ht="18" x14ac:dyDescent="0.35">
      <c r="A2" s="86" t="str">
        <f>'Cost Proposal Instructions'!A2:A2</f>
        <v>State of Indiana Department of Administration</v>
      </c>
      <c r="B2" s="86"/>
      <c r="C2" s="86"/>
      <c r="D2" s="54"/>
      <c r="E2" s="54"/>
      <c r="F2" s="54"/>
      <c r="G2" s="54"/>
      <c r="H2" s="54"/>
      <c r="I2" s="54"/>
      <c r="J2" s="54"/>
      <c r="K2" s="54"/>
      <c r="L2" s="54"/>
    </row>
    <row r="3" spans="1:12" s="1" customFormat="1" ht="18" x14ac:dyDescent="0.35">
      <c r="A3" s="87"/>
      <c r="B3" s="87"/>
      <c r="C3" s="87"/>
      <c r="D3" s="7"/>
      <c r="E3" s="7"/>
      <c r="F3" s="7"/>
      <c r="G3" s="7"/>
      <c r="H3" s="7"/>
      <c r="I3" s="7"/>
      <c r="J3" s="7"/>
      <c r="K3" s="7"/>
      <c r="L3" s="7"/>
    </row>
    <row r="4" spans="1:12" ht="17.25" thickBot="1" x14ac:dyDescent="0.35">
      <c r="A4" s="7" t="s">
        <v>77</v>
      </c>
    </row>
    <row r="5" spans="1:12" ht="36" thickTop="1" thickBot="1" x14ac:dyDescent="0.4">
      <c r="A5" s="57"/>
      <c r="B5" s="58" t="s">
        <v>60</v>
      </c>
      <c r="C5" s="58" t="s">
        <v>86</v>
      </c>
      <c r="D5" s="58" t="s">
        <v>52</v>
      </c>
      <c r="E5" s="58" t="s">
        <v>53</v>
      </c>
      <c r="F5" s="41"/>
    </row>
    <row r="6" spans="1:12" ht="18.75" thickTop="1" thickBot="1" x14ac:dyDescent="0.4">
      <c r="A6" s="57" t="s">
        <v>46</v>
      </c>
      <c r="B6" s="59"/>
      <c r="C6" s="59"/>
      <c r="D6" s="60">
        <f>Telephonic!H15</f>
        <v>456107.90560000023</v>
      </c>
      <c r="E6" s="60">
        <f>Written!H27</f>
        <v>17922.5</v>
      </c>
    </row>
    <row r="7" spans="1:12" ht="18.75" thickTop="1" thickBot="1" x14ac:dyDescent="0.4">
      <c r="A7" s="57" t="s">
        <v>56</v>
      </c>
      <c r="B7" s="60">
        <f>'In-Person'!H39</f>
        <v>0</v>
      </c>
      <c r="C7" s="60">
        <f>CAS!H18</f>
        <v>0</v>
      </c>
      <c r="D7" s="59"/>
      <c r="E7" s="59"/>
    </row>
    <row r="8" spans="1:12" ht="18.75" thickTop="1" thickBot="1" x14ac:dyDescent="0.4">
      <c r="A8" s="57" t="s">
        <v>57</v>
      </c>
      <c r="B8" s="60">
        <f>'In-Person'!J39</f>
        <v>148742.00799999997</v>
      </c>
      <c r="C8" s="60">
        <f>CAS!J18</f>
        <v>274882.65999999997</v>
      </c>
      <c r="D8" s="59"/>
      <c r="E8" s="59"/>
    </row>
    <row r="9" spans="1:12" ht="18.75" thickTop="1" thickBot="1" x14ac:dyDescent="0.4">
      <c r="A9" s="57" t="s">
        <v>45</v>
      </c>
      <c r="B9" s="60">
        <f>'In-Person'!L39</f>
        <v>148742.00799999997</v>
      </c>
      <c r="C9" s="60">
        <f>CAS!L18</f>
        <v>274882.65999999997</v>
      </c>
      <c r="D9" s="59"/>
      <c r="E9" s="59"/>
    </row>
    <row r="10" spans="1:12" ht="18.75" thickTop="1" thickBot="1" x14ac:dyDescent="0.4">
      <c r="A10" s="57" t="s">
        <v>58</v>
      </c>
      <c r="B10" s="60">
        <f>'In-Person'!N39</f>
        <v>0</v>
      </c>
      <c r="C10" s="60">
        <f>CAS!N18</f>
        <v>0</v>
      </c>
      <c r="D10" s="59"/>
      <c r="E10" s="59"/>
    </row>
    <row r="11" spans="1:12" ht="18.75" thickTop="1" thickBot="1" x14ac:dyDescent="0.4">
      <c r="A11" s="57" t="s">
        <v>59</v>
      </c>
      <c r="B11" s="60">
        <f>'In-Person'!P39</f>
        <v>0</v>
      </c>
      <c r="C11" s="60">
        <f>CAS!P18</f>
        <v>0</v>
      </c>
      <c r="D11" s="59"/>
      <c r="E11" s="59"/>
    </row>
    <row r="12" spans="1:12" ht="17.25" thickTop="1" x14ac:dyDescent="0.3"/>
    <row r="67" spans="3:3" x14ac:dyDescent="0.3">
      <c r="C67" s="7" t="s">
        <v>3</v>
      </c>
    </row>
    <row r="71" spans="3:3" x14ac:dyDescent="0.3">
      <c r="C71" s="7" t="s">
        <v>3</v>
      </c>
    </row>
  </sheetData>
  <mergeCells count="3">
    <mergeCell ref="A1:C1"/>
    <mergeCell ref="A2:C2"/>
    <mergeCell ref="A3:C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Table of Contents</vt:lpstr>
      <vt:lpstr>Cost Proposal Instructions</vt:lpstr>
      <vt:lpstr>In-Person</vt:lpstr>
      <vt:lpstr>Telephonic</vt:lpstr>
      <vt:lpstr>Written</vt:lpstr>
      <vt:lpstr>CAS</vt:lpstr>
      <vt:lpstr>Summary</vt:lpstr>
      <vt:lpstr>'Cost Proposal Instructions'!Print_Area</vt:lpstr>
      <vt:lpstr>'In-Person'!Print_Area</vt:lpstr>
      <vt:lpstr>'Table of Contents'!Print_Area</vt:lpstr>
      <vt:lpstr>Telephonic!Print_Area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2018-10-11T19:01:03Z</dcterms:created>
  <dcterms:modified xsi:type="dcterms:W3CDTF">2020-07-16T12:22:55Z</dcterms:modified>
</cp:coreProperties>
</file>